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externalLink+xml" PartName="/xl/externalLinks/externalLink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10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700"/>
  </bookViews>
  <sheets>
    <sheet name="附件1-地市合计" sheetId="1" r:id="rId1"/>
    <sheet name="1.1小学" sheetId="2" r:id="rId2"/>
    <sheet name="1.2初中" sheetId="3" r:id="rId3"/>
    <sheet name="1.3高中生活费" sheetId="4" r:id="rId4"/>
    <sheet name="1.4高中免学费" sheetId="5" r:id="rId5"/>
    <sheet name="1.5中职" sheetId="6" r:id="rId6"/>
    <sheet name="1.6大专（户籍地）" sheetId="7" r:id="rId7"/>
    <sheet name="1.7市属高校" sheetId="8" r:id="rId8"/>
    <sheet name="安排资金" sheetId="9" state="hidden" r:id="rId9"/>
    <sheet name="漏报人数" sheetId="10" state="hidden" r:id="rId10"/>
  </sheets>
  <externalReferences>
    <externalReference r:id="rId11"/>
  </externalReferences>
  <definedNames>
    <definedName name="_xlnm.Print_Area" localSheetId="0">'附件1-地市合计'!$A$1:AV28</definedName>
    <definedName name="_xlnm.Print_Titles" localSheetId="0">'附件1-地市合计'!$4:5</definedName>
    <definedName name="_xlnm.Print_Area" localSheetId="1">'1.1小学'!$A$1:X20</definedName>
    <definedName name="_xlnm.Print_Titles" localSheetId="1">'1.1小学'!$4:6</definedName>
    <definedName name="_xlnm._FilterDatabase" localSheetId="1" hidden="1">'1.1小学'!$A$6:$AB$20</definedName>
    <definedName name="_xlnm.Print_Area" localSheetId="2">'1.2初中'!$A$1:W21</definedName>
    <definedName name="_xlnm.Print_Titles" localSheetId="2">'1.2初中'!$4:6</definedName>
    <definedName name="_xlnm._FilterDatabase" localSheetId="2" hidden="1">'1.2初中'!$A$6:$AB$21</definedName>
    <definedName name="_xlnm.Print_Area" localSheetId="3">'1.3高中生活费'!$A$1:V20</definedName>
    <definedName name="_xlnm.Print_Titles" localSheetId="3">'1.3高中生活费'!$4:6</definedName>
    <definedName name="_xlnm._FilterDatabase" localSheetId="3" hidden="1">'1.3高中生活费'!$A$6:$AC$20</definedName>
    <definedName name="_xlnm.Print_Area" localSheetId="4">'1.4高中免学费'!$A$1:BI28</definedName>
    <definedName name="_xlnm.Print_Titles" localSheetId="4">'1.4高中免学费'!$4:7</definedName>
    <definedName name="_xlnm._FilterDatabase" localSheetId="4" hidden="1">'1.4高中免学费'!$A$7:$BL$28</definedName>
    <definedName name="_xlnm.Print_Area" localSheetId="5">'1.5中职'!$A$1:AA20</definedName>
    <definedName name="_xlnm.Print_Titles" localSheetId="5">'1.5中职'!$4:6</definedName>
    <definedName name="_xlnm._FilterDatabase" localSheetId="5" hidden="1">'1.5中职'!$A$6:$AE$20</definedName>
    <definedName name="_xlnm.Print_Area" localSheetId="6">'1.6大专（户籍地）'!$A$1:U20</definedName>
    <definedName name="_xlnm.Print_Titles" localSheetId="6">'1.6大专（户籍地）'!$4:6</definedName>
    <definedName name="_xlnm._FilterDatabase" localSheetId="6" hidden="1">'1.6大专（户籍地）'!$A$6:$V$20</definedName>
    <definedName name="_xlnm._FilterDatabase" localSheetId="7" hidden="1">'1.7市属高校'!$A$7:$N$9</definedName>
    <definedName name="_xlnm._FilterDatabase" localSheetId="0" hidden="1">'附件1-地市合计'!$A$5:$AZ$28</definedName>
    <definedName name="_xlnm._FilterDatabase" hidden="1">#REF!</definedName>
  </definedNames>
  <calcPr calcId="144525"/>
</workbook>
</file>

<file path=xl/sharedStrings.xml><?xml version="1.0" encoding="utf-8"?>
<sst xmlns="http://schemas.openxmlformats.org/spreadsheetml/2006/main" count="285">
  <si>
    <t>附件1</t>
  </si>
  <si>
    <t>2019年建档立卡学生免学费和生活费补助资金安排表（地市合计）</t>
  </si>
  <si>
    <t>单位：人、万元</t>
  </si>
  <si>
    <t>序号</t>
  </si>
  <si>
    <t>地区</t>
  </si>
  <si>
    <t>小学（生活费）</t>
  </si>
  <si>
    <t>初中（生活费）</t>
  </si>
  <si>
    <t>高中（生活费）</t>
  </si>
  <si>
    <t>高中（免学费）</t>
  </si>
  <si>
    <t>中职（生活费）</t>
  </si>
  <si>
    <t>大专（免学费和生活费，户籍地部分）</t>
  </si>
  <si>
    <t>大专（免学费和生活费，市属高校部分）</t>
  </si>
  <si>
    <t>应抵扣金额(粤财教[2018]30号)</t>
  </si>
  <si>
    <t>应抵扣金额(粤财教[2018]295号)</t>
  </si>
  <si>
    <t>本次实际下达资金</t>
  </si>
  <si>
    <t>市级配套资金（含省直管县）</t>
  </si>
  <si>
    <t>帮扶市配套资金（含省直管县）</t>
  </si>
  <si>
    <t>待以后年度收回</t>
  </si>
  <si>
    <t>省级资金</t>
  </si>
  <si>
    <t>市级资金</t>
  </si>
  <si>
    <t>市直学校省抵扣后，将市配套补回各县区</t>
  </si>
  <si>
    <t>帮扶市资金</t>
  </si>
  <si>
    <t>市直学校省抵扣后，将帮扶市配套补回各县区</t>
  </si>
  <si>
    <t>应抵扣</t>
  </si>
  <si>
    <t>中央资金</t>
  </si>
  <si>
    <t>用款编码</t>
  </si>
  <si>
    <t>清远市</t>
  </si>
  <si>
    <t>清远市市辖区</t>
  </si>
  <si>
    <t>清远市第一中学</t>
  </si>
  <si>
    <t>清远市第二中学</t>
  </si>
  <si>
    <t>清远市第三中学</t>
  </si>
  <si>
    <t>清远市华侨中学</t>
  </si>
  <si>
    <t>清远市源潭中学</t>
  </si>
  <si>
    <t>清远市梓琛中学</t>
  </si>
  <si>
    <t>清远市第一中学实验学校</t>
  </si>
  <si>
    <t>清远市体育学校</t>
  </si>
  <si>
    <t>清远市特殊学校</t>
  </si>
  <si>
    <t>清远职业技术学院</t>
  </si>
  <si>
    <t>清城区</t>
  </si>
  <si>
    <t>清新区</t>
  </si>
  <si>
    <t>连州市</t>
  </si>
  <si>
    <t>佛冈县</t>
  </si>
  <si>
    <t>阳山县</t>
  </si>
  <si>
    <t>英德市</t>
  </si>
  <si>
    <t>连山县</t>
  </si>
  <si>
    <t>连南县</t>
  </si>
  <si>
    <t>附件1.1</t>
  </si>
  <si>
    <t>2019年小学建档立卡学生生活费补助资金安排表</t>
  </si>
  <si>
    <t>2016-2017学年应发未发学生人数</t>
  </si>
  <si>
    <t>2017-2018学年应发未发学生人数</t>
  </si>
  <si>
    <t>2018年秋季学期学生人数</t>
  </si>
  <si>
    <t>以前年度应发未发学生生活费补助</t>
  </si>
  <si>
    <t>省级抵扣（2016-2017学年和2017-2018学年）</t>
  </si>
  <si>
    <t>2018-2019学年生活费补助（按户籍）</t>
  </si>
  <si>
    <t>2019-2020学年生活费补助（按户籍）</t>
  </si>
  <si>
    <t>本次应安排生活费补助资金合计</t>
  </si>
  <si>
    <t>市配套比例</t>
  </si>
  <si>
    <t>帮扶市配套比例</t>
  </si>
  <si>
    <t>市配套资金</t>
  </si>
  <si>
    <t>帮扶市配套资金</t>
  </si>
  <si>
    <t>本县学籍外县户籍</t>
  </si>
  <si>
    <t>本县学籍本县户籍</t>
  </si>
  <si>
    <t>本县户籍外县学籍</t>
  </si>
  <si>
    <t>本县户籍外省就读</t>
  </si>
  <si>
    <t>本县学籍 本县户籍</t>
  </si>
  <si>
    <t>人数</t>
  </si>
  <si>
    <t>金额</t>
  </si>
  <si>
    <t>学生流动人数差（非珠三角）</t>
  </si>
  <si>
    <t>应抵扣金额</t>
  </si>
  <si>
    <t>应补助金额</t>
  </si>
  <si>
    <t>已下达金额(粤财教[2018]30号)</t>
  </si>
  <si>
    <t>本次安排资金</t>
  </si>
  <si>
    <t>核定下达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</si>
  <si>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</si>
  <si>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</si>
  <si>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</si>
  <si>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</si>
  <si>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</si>
  <si>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</si>
  <si>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</si>
  <si>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</si>
  <si>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</si>
  <si>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</si>
  <si>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</si>
  <si>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</si>
  <si>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O=C+D+F+G+H+J</t>
  </si>
  <si>
    <t>P=O*0.3*0.6；
P=O*0.3（珠）</t>
  </si>
  <si>
    <t>Q=C+G-E-I</t>
  </si>
  <si>
    <t>R=Q*0.3*0.4</t>
  </si>
  <si>
    <t>S=L+M+N</t>
  </si>
  <si>
    <t>T=S*0.3*0.6</t>
  </si>
  <si>
    <t>U</t>
  </si>
  <si>
    <t>V=T-U</t>
  </si>
  <si>
    <t>W=L+M+N</t>
  </si>
  <si>
    <t>X=W*0.3*0.6</t>
  </si>
  <si>
    <t>Y=P+R+V+X</t>
  </si>
  <si>
    <t>Z</t>
  </si>
  <si>
    <t>AA</t>
  </si>
  <si>
    <t>附件1.2</t>
  </si>
  <si>
    <t>2019年初中建档立卡学生生活费补助资金安排表</t>
  </si>
  <si>
    <t>附件1.3</t>
  </si>
  <si>
    <t>2019年高中建档立卡学生生活费补助资金安排表</t>
  </si>
  <si>
    <t>本县户籍就读省属</t>
  </si>
  <si>
    <t>O</t>
  </si>
  <si>
    <t>P=C+D+F+G+H+J</t>
  </si>
  <si>
    <t>Q=P*0.3*0.6；
Q=P*0.3（珠）</t>
  </si>
  <si>
    <t>R=C+G-E-I</t>
  </si>
  <si>
    <t>S=R*0.3*0.4</t>
  </si>
  <si>
    <t>T=L+M+N+O</t>
  </si>
  <si>
    <t>U=T*0.3*0.6</t>
  </si>
  <si>
    <t>V</t>
  </si>
  <si>
    <t>W=U-V</t>
  </si>
  <si>
    <t>X=L+M+N+O</t>
  </si>
  <si>
    <t>Y=X*0.3*0.6</t>
  </si>
  <si>
    <t>Z=Q+S+W+Y</t>
  </si>
  <si>
    <t>AB</t>
  </si>
  <si>
    <t>附件1.4</t>
  </si>
  <si>
    <t>2019年高中建档立卡学生免学费补助资金安排表</t>
  </si>
  <si>
    <t>2018-2019学年免学费补助（按学籍）</t>
  </si>
  <si>
    <t>2019-2020学年免学费补助（按学籍）</t>
  </si>
  <si>
    <t>省级抵扣（2018-2019学年和2019-2020学年）</t>
  </si>
  <si>
    <t>本次应安排免学费补助资金合计</t>
  </si>
  <si>
    <t>建档立卡学生人数</t>
  </si>
  <si>
    <t>非建档立卡农村低保家庭学生人数</t>
  </si>
  <si>
    <t>非建档立卡农村特困救助供养学生人数</t>
  </si>
  <si>
    <t>就读外省非建档立卡残疾学生人数</t>
  </si>
  <si>
    <t>建档立卡人数</t>
  </si>
  <si>
    <t>非建档立卡人数</t>
  </si>
  <si>
    <t>小计</t>
  </si>
  <si>
    <t>其中：中央资金</t>
  </si>
  <si>
    <t>其中：省级资金</t>
  </si>
  <si>
    <t>AQ=C+D+F+P+Q+S</t>
  </si>
  <si>
    <t>AR=G+H+J+K+L+N+O+T+U+W+X+Y+AA+AB</t>
  </si>
  <si>
    <t>AS=(AQ+AR)*0.25*0.6；
AP=（AQ*0.25）+（AR*0.25*0.6）（珠）</t>
  </si>
  <si>
    <t>AT=C+G+K+P+T+X-E-I-M-R-V-Z；
AQ=G+K+T+X-I-M-V-Z（珠）</t>
  </si>
  <si>
    <t>AU=AT*0.25*0.4</t>
  </si>
  <si>
    <t>AV=AC+AD+AF</t>
  </si>
  <si>
    <t>AW=AH+AI+AK+AL+AM+AO+AP</t>
  </si>
  <si>
    <t>AX=(AV+AW)*0.25*0.6；
AP=(AV*0.25）+（AW*0.25*0.6）（珠）</t>
  </si>
  <si>
    <t>AY</t>
  </si>
  <si>
    <t>AZ=AX-AY</t>
  </si>
  <si>
    <t>BA=AX</t>
  </si>
  <si>
    <t>BB</t>
  </si>
  <si>
    <t>BC=BA-AX</t>
  </si>
  <si>
    <t>BD=AC+AH+AL-AE-AJ-AN；
BA=AH+AL-AJ-AN（珠）</t>
  </si>
  <si>
    <t>BE=BD*0.25*0.4*2</t>
  </si>
  <si>
    <t>省财政</t>
  </si>
  <si>
    <t>P</t>
  </si>
  <si>
    <t>Q</t>
  </si>
  <si>
    <t>R</t>
  </si>
  <si>
    <t>S</t>
  </si>
  <si>
    <t>T</t>
  </si>
  <si>
    <t>W</t>
  </si>
  <si>
    <t>X</t>
  </si>
  <si>
    <t>Y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</si>
  <si>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</si>
  <si>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</si>
  <si>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</si>
  <si>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</si>
  <si>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</si>
  <si>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</si>
  <si>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</si>
  <si>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</si>
  <si>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</si>
  <si>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</si>
  <si>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</si>
  <si>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</si>
  <si>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</si>
  <si>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</si>
  <si>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BF=AS+AU+AZ+BA+BE</t>
  </si>
  <si>
    <t>BG</t>
  </si>
  <si>
    <t>BH</t>
  </si>
  <si>
    <t>BI=BB</t>
  </si>
  <si>
    <t>附件1.5</t>
  </si>
  <si>
    <t>2019年地市中职建档立卡学生生活费补助资金安排表</t>
  </si>
  <si>
    <t>R=C+D+F+H+I+K</t>
  </si>
  <si>
    <t>S=R*0.3*0.6；
S=R*0.3（珠）</t>
  </si>
  <si>
    <t>T=C+H-E-J</t>
  </si>
  <si>
    <t>U=T*0.3*0.4</t>
  </si>
  <si>
    <t>V=N+O+P+Q</t>
  </si>
  <si>
    <t>W=V*0.3*0.6</t>
  </si>
  <si>
    <t>Y=W-X</t>
  </si>
  <si>
    <t>Z=V</t>
  </si>
  <si>
    <t>AA=Z*0.3*0.6</t>
  </si>
  <si>
    <t>AB=S+U+Y+AA</t>
  </si>
  <si>
    <t>附件1.6</t>
  </si>
  <si>
    <t>2019年全日制专科建档立卡学生免学费和生活费补助资金安排表（户籍地部分）</t>
  </si>
  <si>
    <t>高校专科建档立卡学生人数</t>
  </si>
  <si>
    <t>以前年度应发未发学生免学费和生活费补助</t>
  </si>
  <si>
    <t>2018-2019学年生活费补助</t>
  </si>
  <si>
    <t>2018-2019学年免学费补助</t>
  </si>
  <si>
    <t>2019-2020学年免学费和生活费补助</t>
  </si>
  <si>
    <t>就读外省高校专科2016-2017学年应发未发</t>
  </si>
  <si>
    <t>就读外省高校专科2017-2018学年应发未发</t>
  </si>
  <si>
    <t>就读外省高校专科2018年秋季学期</t>
  </si>
  <si>
    <t>就读省内高校专科2016-2017学年应发未发</t>
  </si>
  <si>
    <t>就读省内高校专科2017-2018学年应发未发</t>
  </si>
  <si>
    <t>就读省内高校专科2018年秋季学期</t>
  </si>
  <si>
    <t>学生流动人数差</t>
  </si>
  <si>
    <t>I=C+D</t>
  </si>
  <si>
    <t>J=I*1.2*0.6</t>
  </si>
  <si>
    <t>K=-F-G</t>
  </si>
  <si>
    <t>L=K*1.2*0.4</t>
  </si>
  <si>
    <t>M=E+H</t>
  </si>
  <si>
    <t>N=M*0.7*0.6</t>
  </si>
  <si>
    <t>P=N-O</t>
  </si>
  <si>
    <t>Q=E</t>
  </si>
  <si>
    <t>R=Q*0.5*0.6</t>
  </si>
  <si>
    <t>T=R-S</t>
  </si>
  <si>
    <t>U=N+R</t>
  </si>
  <si>
    <t>V=-H</t>
  </si>
  <si>
    <t>W=V*0.5*0.4*0.2</t>
  </si>
  <si>
    <t>X=J+L+P+T+U+W</t>
  </si>
  <si>
    <t>附件1.7</t>
  </si>
  <si>
    <t>2019年市属高校建档立卡学生免学费和生活费补助资金安排表</t>
  </si>
  <si>
    <t>高校名称</t>
  </si>
  <si>
    <t>专科建档立卡</t>
  </si>
  <si>
    <t>本次应安排补助资金合计</t>
  </si>
  <si>
    <t>2019-2020学年免学费补助</t>
  </si>
  <si>
    <t>应免学费金额</t>
  </si>
  <si>
    <t>已下达费金额</t>
  </si>
  <si>
    <t>本次安排免学费金额</t>
  </si>
  <si>
    <t>F=（C+D）*1.2</t>
  </si>
  <si>
    <t>G=E*0.5</t>
  </si>
  <si>
    <t>I=G-H</t>
  </si>
  <si>
    <t>J=G</t>
  </si>
  <si>
    <t>K=F+I+J</t>
  </si>
  <si>
    <t>本次实际下达</t>
  </si>
  <si>
    <t>本次实际应收回</t>
  </si>
  <si>
    <t>级次</t>
  </si>
  <si>
    <t>一般公共预算支出科目</t>
  </si>
  <si>
    <t>政府经济分类科目</t>
  </si>
  <si>
    <t>部门经济分类科目</t>
  </si>
  <si>
    <t>小学</t>
  </si>
  <si>
    <t>对下</t>
  </si>
  <si>
    <t>2300221 城乡义务教育转移支付支出</t>
  </si>
  <si>
    <t>51301上下级政府间转移性支出</t>
  </si>
  <si>
    <t>初中</t>
  </si>
  <si>
    <t>高中生活费</t>
  </si>
  <si>
    <t>2300299 其他一般性转移支付支出</t>
  </si>
  <si>
    <t>高中免学费</t>
  </si>
  <si>
    <t>市中职</t>
  </si>
  <si>
    <t>市专科</t>
  </si>
  <si>
    <t>省高校</t>
  </si>
  <si>
    <t>省级</t>
  </si>
  <si>
    <t>2050305 高等职业教育</t>
  </si>
  <si>
    <t>50599 其他对事业单位补助</t>
  </si>
  <si>
    <t>30308 助学金</t>
  </si>
  <si>
    <t>省中职及省属高中</t>
  </si>
  <si>
    <t>2050302 中专教育</t>
  </si>
  <si>
    <t>2050204 高中教育</t>
  </si>
  <si>
    <t>2018年教育精准扶贫预算</t>
  </si>
  <si>
    <t>中央提前下达2018年家庭经济困难寄宿生生活费补助</t>
  </si>
  <si>
    <t>高中免学费中央资金</t>
  </si>
  <si>
    <t>中职免学费资金</t>
  </si>
  <si>
    <t>原民办代课教师生活补助经费</t>
  </si>
  <si>
    <t>安排金额</t>
  </si>
  <si>
    <t>合计：92589.92万元</t>
  </si>
  <si>
    <t>26603.54万元</t>
  </si>
  <si>
    <t>54614.7万元</t>
  </si>
  <si>
    <t>11148.4万元</t>
  </si>
  <si>
    <t>222.36万元</t>
  </si>
  <si>
    <t>0.92万元</t>
  </si>
  <si>
    <t>单位编码及名称</t>
  </si>
  <si>
    <t>项级功能科目</t>
  </si>
  <si>
    <t>项目名称</t>
  </si>
  <si>
    <t>调整事项</t>
  </si>
  <si>
    <t>156广东省教育厅</t>
  </si>
  <si>
    <t>2050204高中教育</t>
  </si>
  <si>
    <t>教育精准扶贫项目</t>
  </si>
  <si>
    <t>科目调整为</t>
  </si>
  <si>
    <t>2050205高等教育</t>
  </si>
  <si>
    <t>2050302中专教育</t>
  </si>
  <si>
    <t>2300221城乡义务教育转移支付支出</t>
  </si>
  <si>
    <t>财政部提前下达2018年城乡义务教育补助经费</t>
  </si>
  <si>
    <t>2050299其他普通教育支出</t>
  </si>
  <si>
    <t>财政部提前下达2018年学生资助补助经费（普通高中助学）--普通高中免学费补助资金</t>
  </si>
  <si>
    <t>816教科文处</t>
  </si>
  <si>
    <t>2300299其他一般性转移支付支出</t>
  </si>
  <si>
    <t>漏报人数统计</t>
  </si>
  <si>
    <t>中职</t>
  </si>
  <si>
    <t>地市（大专）</t>
  </si>
  <si>
    <t>省内高校</t>
  </si>
  <si>
    <t>省属中职</t>
  </si>
  <si>
    <t>漏报及清算金额统计</t>
  </si>
</sst>
</file>

<file path=xl/styles.xml><?xml version="1.0" encoding="utf-8"?>
<styleSheet xmlns="http://schemas.openxmlformats.org/spreadsheetml/2006/main">
  <numFmts count="12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#,##0_ ;[Red]\-#,##0\ "/>
    <numFmt numFmtId="177" formatCode="0.00_ "/>
    <numFmt numFmtId="178" formatCode="_ \¥* #,##0.00_ ;_ \¥* \-#,##0.00_ ;_ \¥* &quot;-&quot;??_ ;_ @_ "/>
    <numFmt numFmtId="179" formatCode="#,##0.00_ ;[Red]\-#,##0.00\ "/>
    <numFmt numFmtId="180" formatCode="0.0%"/>
    <numFmt numFmtId="181" formatCode="0_ "/>
    <numFmt numFmtId="182" formatCode="#,##0.00_ "/>
    <numFmt numFmtId="183" formatCode="0.00_ ;[Red]\-0.00\ "/>
  </numFmts>
  <fonts count="73">
    <font>
      <sz val="11"/>
      <color indexed="8"/>
      <name val="宋体"/>
      <charset val="134"/>
    </font>
    <font>
      <b/>
      <sz val="11"/>
      <color indexed="62"/>
      <name val="宋体"/>
      <charset val="134"/>
    </font>
    <font>
      <sz val="11"/>
      <color indexed="9"/>
      <name val="宋体"/>
      <charset val="134"/>
    </font>
    <font>
      <sz val="12"/>
      <name val="宋体"/>
      <charset val="134"/>
    </font>
    <font>
      <u/>
      <sz val="11"/>
      <color indexed="20"/>
      <name val="宋体"/>
      <charset val="0"/>
    </font>
    <font>
      <b/>
      <sz val="13"/>
      <color indexed="62"/>
      <name val="宋体"/>
      <charset val="134"/>
    </font>
    <font>
      <sz val="11"/>
      <name val="宋体"/>
      <charset val="134"/>
    </font>
    <font>
      <b/>
      <sz val="15"/>
      <color indexed="56"/>
      <name val="宋体"/>
      <charset val="134"/>
    </font>
    <font>
      <u/>
      <sz val="11"/>
      <color indexed="12"/>
      <name val="宋体"/>
      <charset val="0"/>
    </font>
    <font>
      <b/>
      <sz val="13"/>
      <color indexed="54"/>
      <name val="等线"/>
      <charset val="134"/>
    </font>
    <font>
      <sz val="11"/>
      <color indexed="20"/>
      <name val="宋体"/>
      <charset val="134"/>
    </font>
    <font>
      <b/>
      <sz val="18"/>
      <color indexed="56"/>
      <name val="宋体"/>
      <charset val="134"/>
    </font>
    <font>
      <sz val="10"/>
      <name val="Arial"/>
      <charset val="134"/>
    </font>
    <font>
      <b/>
      <sz val="13"/>
      <color indexed="56"/>
      <name val="宋体"/>
      <charset val="134"/>
    </font>
    <font>
      <b/>
      <sz val="18"/>
      <color indexed="62"/>
      <name val="宋体"/>
      <charset val="134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sz val="11"/>
      <color indexed="62"/>
      <name val="宋体"/>
      <charset val="0"/>
    </font>
    <font>
      <sz val="10"/>
      <name val="宋体"/>
      <charset val="134"/>
    </font>
    <font>
      <sz val="11"/>
      <color indexed="8"/>
      <name val="宋体"/>
      <charset val="0"/>
    </font>
    <font>
      <sz val="11"/>
      <color indexed="10"/>
      <name val="宋体"/>
      <charset val="0"/>
    </font>
    <font>
      <b/>
      <sz val="11"/>
      <color indexed="53"/>
      <name val="宋体"/>
      <charset val="134"/>
    </font>
    <font>
      <sz val="11"/>
      <color indexed="9"/>
      <name val="等线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0"/>
    </font>
    <font>
      <b/>
      <sz val="11"/>
      <color indexed="56"/>
      <name val="宋体"/>
      <charset val="134"/>
    </font>
    <font>
      <b/>
      <sz val="15"/>
      <color indexed="62"/>
      <name val="宋体"/>
      <charset val="134"/>
    </font>
    <font>
      <sz val="11"/>
      <color indexed="52"/>
      <name val="宋体"/>
      <charset val="0"/>
    </font>
    <font>
      <sz val="11"/>
      <color indexed="8"/>
      <name val="Calibri"/>
      <charset val="134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134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3"/>
      <name val="宋体"/>
      <charset val="134"/>
    </font>
    <font>
      <sz val="11"/>
      <color indexed="16"/>
      <name val="宋体"/>
      <charset val="134"/>
    </font>
    <font>
      <sz val="18"/>
      <color indexed="54"/>
      <name val="宋体"/>
      <charset val="134"/>
    </font>
    <font>
      <sz val="18"/>
      <color indexed="54"/>
      <name val="等线 Light"/>
      <charset val="134"/>
    </font>
    <font>
      <sz val="11"/>
      <color indexed="8"/>
      <name val="等线"/>
      <charset val="134"/>
    </font>
    <font>
      <sz val="11"/>
      <color indexed="8"/>
      <name val="Tahoma"/>
      <charset val="134"/>
    </font>
    <font>
      <sz val="11"/>
      <color indexed="17"/>
      <name val="Tahoma"/>
      <charset val="134"/>
    </font>
    <font>
      <sz val="11"/>
      <color indexed="20"/>
      <name val="等线"/>
      <charset val="134"/>
    </font>
    <font>
      <b/>
      <sz val="13"/>
      <color indexed="54"/>
      <name val="宋体"/>
      <charset val="134"/>
    </font>
    <font>
      <i/>
      <sz val="11"/>
      <color indexed="23"/>
      <name val="宋体"/>
      <charset val="134"/>
    </font>
    <font>
      <b/>
      <sz val="11"/>
      <color indexed="54"/>
      <name val="宋体"/>
      <charset val="134"/>
    </font>
    <font>
      <b/>
      <sz val="11"/>
      <color indexed="54"/>
      <name val="等线"/>
      <charset val="134"/>
    </font>
    <font>
      <b/>
      <sz val="15"/>
      <color indexed="54"/>
      <name val="宋体"/>
      <charset val="134"/>
    </font>
    <font>
      <b/>
      <sz val="18"/>
      <color indexed="54"/>
      <name val="宋体"/>
      <charset val="134"/>
    </font>
    <font>
      <b/>
      <sz val="11"/>
      <color indexed="8"/>
      <name val="宋体"/>
      <charset val="134"/>
    </font>
    <font>
      <b/>
      <sz val="15"/>
      <color indexed="54"/>
      <name val="等线"/>
      <charset val="134"/>
    </font>
    <font>
      <sz val="9"/>
      <name val="宋体"/>
      <charset val="134"/>
    </font>
    <font>
      <sz val="11"/>
      <color indexed="16"/>
      <name val="Tahoma"/>
      <charset val="134"/>
    </font>
    <font>
      <sz val="11"/>
      <color indexed="52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sz val="11"/>
      <color indexed="8"/>
      <name val="微软雅黑"/>
      <charset val="134"/>
    </font>
    <font>
      <b/>
      <sz val="11"/>
      <color indexed="8"/>
      <name val="微软雅黑"/>
      <charset val="134"/>
    </font>
    <font>
      <sz val="11"/>
      <name val="微软雅黑"/>
      <charset val="134"/>
    </font>
    <font>
      <b/>
      <sz val="10"/>
      <color indexed="8"/>
      <name val="微软雅黑"/>
      <charset val="134"/>
    </font>
    <font>
      <sz val="10"/>
      <color indexed="8"/>
      <name val="微软雅黑"/>
      <charset val="134"/>
    </font>
    <font>
      <sz val="10"/>
      <color indexed="8"/>
      <name val="宋体"/>
      <charset val="134"/>
    </font>
    <font>
      <sz val="10"/>
      <color indexed="8"/>
      <name val="Arial"/>
      <charset val="134"/>
    </font>
    <font>
      <sz val="16"/>
      <color indexed="8"/>
      <name val="方正小标宋简体"/>
      <charset val="134"/>
    </font>
    <font>
      <b/>
      <sz val="10"/>
      <color indexed="8"/>
      <name val="宋体"/>
      <charset val="134"/>
    </font>
    <font>
      <b/>
      <sz val="11"/>
      <color indexed="8"/>
      <name val="宋体"/>
      <family val="7"/>
      <charset val="134"/>
    </font>
    <font>
      <sz val="11"/>
      <color indexed="8"/>
      <name val="宋体"/>
      <family val="7"/>
      <charset val="134"/>
    </font>
    <font>
      <sz val="12"/>
      <color indexed="8"/>
      <name val="宋体"/>
      <family val="7"/>
      <charset val="134"/>
    </font>
    <font>
      <sz val="10"/>
      <color indexed="8"/>
      <name val="宋体"/>
      <family val="7"/>
      <charset val="134"/>
    </font>
    <font>
      <b/>
      <sz val="10.5"/>
      <color indexed="8"/>
      <name val="宋体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sz val="10.5"/>
      <color indexed="8"/>
      <name val="宋体"/>
      <charset val="134"/>
    </font>
  </fonts>
  <fills count="2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4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ck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4"/>
      </top>
      <bottom style="double">
        <color indexed="54"/>
      </bottom>
      <diagonal/>
    </border>
  </borders>
  <cellStyleXfs count="4082">
    <xf numFmtId="0" fontId="0" fillId="0" borderId="0" applyBorder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7" fillId="14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0" borderId="0" applyBorder="0">
      <alignment vertical="center"/>
    </xf>
    <xf numFmtId="0" fontId="5" fillId="0" borderId="15" applyNumberFormat="0" applyFill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" fillId="0" borderId="0" applyBorder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7" fillId="12" borderId="18" applyNumberFormat="0" applyAlignment="0" applyProtection="0">
      <alignment vertical="center"/>
    </xf>
    <xf numFmtId="0" fontId="7" fillId="0" borderId="19" applyNumberFormat="0" applyFill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0" fillId="0" borderId="0" applyBorder="0">
      <alignment vertical="center"/>
    </xf>
    <xf numFmtId="0" fontId="0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3" fillId="0" borderId="0" applyBorder="0">
      <alignment vertical="center"/>
    </xf>
    <xf numFmtId="0" fontId="19" fillId="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0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0" fillId="0" borderId="0" applyBorder="0">
      <alignment vertical="center"/>
    </xf>
    <xf numFmtId="0" fontId="10" fillId="1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5" fillId="0" borderId="15" applyNumberFormat="0" applyFill="0" applyAlignment="0" applyProtection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6" fillId="9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4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0" fillId="7" borderId="14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6" fillId="0" borderId="0" applyBorder="0">
      <alignment vertical="center"/>
    </xf>
    <xf numFmtId="0" fontId="0" fillId="0" borderId="0" applyBorder="0">
      <alignment vertical="center"/>
    </xf>
    <xf numFmtId="0" fontId="3" fillId="0" borderId="0" applyBorder="0">
      <alignment vertical="center"/>
    </xf>
    <xf numFmtId="0" fontId="0" fillId="8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20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12" fillId="0" borderId="0" applyBorder="0">
      <alignment vertical="center"/>
    </xf>
    <xf numFmtId="0" fontId="5" fillId="0" borderId="15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" fillId="0" borderId="0" applyBorder="0">
      <alignment vertical="center"/>
      <protection locked="0"/>
    </xf>
    <xf numFmtId="0" fontId="26" fillId="0" borderId="13" applyNumberFormat="0" applyFill="0" applyAlignment="0" applyProtection="0">
      <alignment vertical="center"/>
    </xf>
    <xf numFmtId="0" fontId="3" fillId="0" borderId="0" applyBorder="0">
      <alignment vertical="center"/>
      <protection locked="0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3" fillId="0" borderId="0" applyBorder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" fillId="0" borderId="22" applyNumberFormat="0" applyFill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 applyBorder="0">
      <alignment vertical="center"/>
    </xf>
    <xf numFmtId="0" fontId="12" fillId="0" borderId="0" applyBorder="0">
      <alignment vertical="center"/>
    </xf>
    <xf numFmtId="0" fontId="13" fillId="0" borderId="15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31" fillId="20" borderId="24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3" fillId="20" borderId="18" applyNumberFormat="0" applyAlignment="0" applyProtection="0">
      <alignment vertical="center"/>
    </xf>
    <xf numFmtId="0" fontId="25" fillId="0" borderId="2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4" fillId="22" borderId="20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13" borderId="0" applyNumberFormat="0" applyBorder="0" applyAlignment="0" applyProtection="0">
      <alignment vertical="center"/>
    </xf>
    <xf numFmtId="0" fontId="28" fillId="0" borderId="0" applyBorder="0">
      <alignment vertical="center"/>
    </xf>
    <xf numFmtId="0" fontId="27" fillId="0" borderId="21" applyNumberFormat="0" applyFill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0" fillId="1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6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9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6" fillId="19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1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6" fillId="2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2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0" borderId="0" applyBorder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 applyBorder="0">
      <alignment vertical="center"/>
      <protection locked="0"/>
    </xf>
    <xf numFmtId="0" fontId="3" fillId="0" borderId="0" applyBorder="0">
      <alignment vertical="center"/>
    </xf>
    <xf numFmtId="0" fontId="0" fillId="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5" fillId="0" borderId="25" applyNumberFormat="0" applyFill="0" applyAlignment="0" applyProtection="0">
      <alignment vertical="center"/>
    </xf>
    <xf numFmtId="0" fontId="3" fillId="0" borderId="0" applyBorder="0">
      <alignment vertical="center"/>
    </xf>
    <xf numFmtId="0" fontId="19" fillId="10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0" fillId="4" borderId="0" applyNumberFormat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2" fillId="1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6" fillId="2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0" borderId="0" applyBorder="0">
      <alignment vertical="center"/>
    </xf>
    <xf numFmtId="0" fontId="19" fillId="12" borderId="0" applyNumberFormat="0" applyBorder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0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0" fillId="0" borderId="0" applyBorder="0">
      <alignment vertical="center"/>
    </xf>
    <xf numFmtId="0" fontId="16" fillId="12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2" fillId="11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0" applyBorder="0">
      <alignment vertical="center"/>
    </xf>
    <xf numFmtId="0" fontId="3" fillId="0" borderId="0" applyBorder="0">
      <alignment vertical="center"/>
    </xf>
    <xf numFmtId="0" fontId="3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13" borderId="0" applyBorder="0">
      <alignment vertical="center"/>
    </xf>
    <xf numFmtId="0" fontId="7" fillId="0" borderId="19" applyNumberFormat="0" applyFill="0" applyAlignment="0" applyProtection="0">
      <alignment vertical="center"/>
    </xf>
    <xf numFmtId="0" fontId="0" fillId="0" borderId="0" applyBorder="0">
      <alignment vertical="center"/>
    </xf>
    <xf numFmtId="0" fontId="12" fillId="0" borderId="0" applyBorder="0">
      <alignment vertical="center"/>
    </xf>
    <xf numFmtId="0" fontId="0" fillId="0" borderId="0" applyBorder="0">
      <alignment vertical="center"/>
    </xf>
    <xf numFmtId="0" fontId="3" fillId="0" borderId="0" applyBorder="0">
      <alignment vertical="center"/>
    </xf>
    <xf numFmtId="0" fontId="13" fillId="0" borderId="15" applyNumberFormat="0" applyFill="0" applyAlignment="0" applyProtection="0">
      <alignment vertical="center"/>
    </xf>
    <xf numFmtId="0" fontId="3" fillId="0" borderId="0" applyBorder="0">
      <alignment vertical="center"/>
    </xf>
    <xf numFmtId="0" fontId="10" fillId="1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3" fillId="0" borderId="0" applyBorder="0">
      <alignment vertical="center"/>
    </xf>
    <xf numFmtId="0" fontId="40" fillId="0" borderId="0" applyBorder="0">
      <alignment vertical="center"/>
    </xf>
    <xf numFmtId="0" fontId="25" fillId="0" borderId="25" applyNumberFormat="0" applyFill="0" applyAlignment="0" applyProtection="0">
      <alignment vertical="center"/>
    </xf>
    <xf numFmtId="0" fontId="3" fillId="0" borderId="0" applyBorder="0">
      <alignment vertical="center"/>
    </xf>
    <xf numFmtId="0" fontId="0" fillId="0" borderId="0" applyBorder="0">
      <alignment vertical="center"/>
    </xf>
    <xf numFmtId="0" fontId="25" fillId="0" borderId="25" applyNumberFormat="0" applyFill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3" fillId="0" borderId="0" applyBorder="0">
      <alignment vertical="center"/>
    </xf>
    <xf numFmtId="0" fontId="3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3" fillId="0" borderId="0" applyBorder="0">
      <alignment vertical="center"/>
    </xf>
    <xf numFmtId="0" fontId="39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5" fillId="0" borderId="17" applyNumberFormat="0" applyFill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3" fillId="0" borderId="0" applyBorder="0">
      <alignment vertical="center"/>
    </xf>
    <xf numFmtId="0" fontId="13" fillId="0" borderId="15" applyNumberFormat="0" applyFill="0" applyAlignment="0" applyProtection="0">
      <alignment vertical="center"/>
    </xf>
    <xf numFmtId="0" fontId="3" fillId="0" borderId="0" applyBorder="0">
      <alignment vertical="center"/>
    </xf>
    <xf numFmtId="0" fontId="6" fillId="0" borderId="0" applyBorder="0">
      <alignment vertical="center"/>
    </xf>
    <xf numFmtId="0" fontId="3" fillId="0" borderId="0" applyBorder="0">
      <alignment vertical="center"/>
    </xf>
    <xf numFmtId="0" fontId="3" fillId="0" borderId="0" applyBorder="0">
      <alignment vertical="center"/>
    </xf>
    <xf numFmtId="0" fontId="6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0" fillId="14" borderId="0" applyNumberFormat="0" applyBorder="0" applyAlignment="0" applyProtection="0">
      <alignment vertical="center"/>
    </xf>
    <xf numFmtId="0" fontId="21" fillId="20" borderId="18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2" fillId="1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" fillId="8" borderId="0" applyNumberFormat="0" applyBorder="0" applyAlignment="0" applyProtection="0">
      <alignment vertical="center"/>
    </xf>
    <xf numFmtId="0" fontId="4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0" fillId="14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0" fillId="0" borderId="0" applyBorder="0">
      <alignment vertical="center"/>
    </xf>
    <xf numFmtId="0" fontId="6" fillId="0" borderId="0" applyBorder="0">
      <alignment vertical="center"/>
    </xf>
    <xf numFmtId="0" fontId="6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2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3" fillId="0" borderId="0" applyBorder="0">
      <alignment vertical="center"/>
    </xf>
    <xf numFmtId="0" fontId="3" fillId="0" borderId="0" applyBorder="0">
      <alignment vertical="center"/>
    </xf>
    <xf numFmtId="0" fontId="2" fillId="1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3" fillId="0" borderId="0" applyBorder="0">
      <alignment vertical="center"/>
    </xf>
    <xf numFmtId="0" fontId="3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7" fillId="0" borderId="19" applyNumberFormat="0" applyFill="0" applyAlignment="0" applyProtection="0">
      <alignment vertical="center"/>
    </xf>
    <xf numFmtId="0" fontId="0" fillId="0" borderId="0" applyBorder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3" fillId="0" borderId="0" applyBorder="0">
      <alignment vertical="center"/>
    </xf>
    <xf numFmtId="0" fontId="5" fillId="0" borderId="15" applyNumberFormat="0" applyFill="0" applyAlignment="0" applyProtection="0">
      <alignment vertical="center"/>
    </xf>
    <xf numFmtId="0" fontId="3" fillId="0" borderId="0" applyBorder="0">
      <alignment vertical="center"/>
    </xf>
    <xf numFmtId="0" fontId="3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3" fillId="0" borderId="0" applyBorder="0">
      <alignment vertical="center"/>
    </xf>
    <xf numFmtId="0" fontId="3" fillId="0" borderId="0" applyBorder="0">
      <alignment vertical="center"/>
    </xf>
    <xf numFmtId="0" fontId="3" fillId="0" borderId="0" applyBorder="0" applyProtection="0">
      <alignment vertical="center"/>
    </xf>
    <xf numFmtId="0" fontId="3" fillId="0" borderId="0" applyBorder="0">
      <alignment vertical="center"/>
    </xf>
    <xf numFmtId="0" fontId="3" fillId="0" borderId="0" applyBorder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" fillId="0" borderId="0" applyBorder="0">
      <alignment vertical="center"/>
    </xf>
    <xf numFmtId="0" fontId="1" fillId="0" borderId="0" applyNumberFormat="0" applyFill="0" applyBorder="0" applyAlignment="0" applyProtection="0">
      <alignment vertical="center"/>
    </xf>
    <xf numFmtId="0" fontId="3" fillId="0" borderId="0" applyBorder="0">
      <alignment vertical="center"/>
    </xf>
    <xf numFmtId="0" fontId="0" fillId="0" borderId="0" applyBorder="0">
      <alignment vertical="center"/>
    </xf>
    <xf numFmtId="0" fontId="3" fillId="0" borderId="0" applyBorder="0">
      <alignment vertical="center"/>
    </xf>
    <xf numFmtId="0" fontId="2" fillId="21" borderId="0" applyNumberFormat="0" applyBorder="0" applyAlignment="0" applyProtection="0">
      <alignment vertical="center"/>
    </xf>
    <xf numFmtId="0" fontId="3" fillId="0" borderId="0" applyBorder="0" applyProtection="0">
      <alignment vertical="center"/>
    </xf>
    <xf numFmtId="0" fontId="0" fillId="0" borderId="0" applyBorder="0">
      <alignment vertical="center"/>
    </xf>
    <xf numFmtId="0" fontId="36" fillId="1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6" fillId="0" borderId="0" applyBorder="0">
      <alignment vertical="center"/>
    </xf>
    <xf numFmtId="0" fontId="36" fillId="14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3" fillId="0" borderId="0" applyBorder="0">
      <alignment vertical="center"/>
    </xf>
    <xf numFmtId="0" fontId="0" fillId="0" borderId="0" applyBorder="0">
      <alignment vertical="center"/>
    </xf>
    <xf numFmtId="0" fontId="1" fillId="0" borderId="0" applyNumberFormat="0" applyFill="0" applyBorder="0" applyAlignment="0" applyProtection="0">
      <alignment vertical="center"/>
    </xf>
    <xf numFmtId="0" fontId="3" fillId="0" borderId="0" applyBorder="0">
      <alignment vertical="center"/>
    </xf>
    <xf numFmtId="0" fontId="3" fillId="0" borderId="0" applyBorder="0">
      <alignment vertical="center"/>
    </xf>
    <xf numFmtId="0" fontId="3" fillId="0" borderId="0" applyBorder="0">
      <alignment vertical="center"/>
    </xf>
    <xf numFmtId="0" fontId="3" fillId="0" borderId="0" applyBorder="0">
      <alignment vertical="center"/>
    </xf>
    <xf numFmtId="0" fontId="3" fillId="0" borderId="0" applyBorder="0">
      <alignment vertical="center"/>
    </xf>
    <xf numFmtId="0" fontId="3" fillId="0" borderId="0" applyBorder="0">
      <alignment vertical="center"/>
    </xf>
    <xf numFmtId="0" fontId="2" fillId="11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3" fillId="0" borderId="0" applyBorder="0">
      <alignment vertical="center"/>
    </xf>
    <xf numFmtId="0" fontId="3" fillId="0" borderId="0" applyBorder="0">
      <alignment vertical="center"/>
    </xf>
    <xf numFmtId="0" fontId="2" fillId="11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3" fillId="0" borderId="0" applyBorder="0">
      <alignment vertical="center"/>
    </xf>
    <xf numFmtId="0" fontId="0" fillId="0" borderId="0" applyBorder="0">
      <alignment vertical="center"/>
    </xf>
    <xf numFmtId="0" fontId="3" fillId="0" borderId="0" applyBorder="0">
      <alignment vertical="center"/>
    </xf>
    <xf numFmtId="0" fontId="3" fillId="0" borderId="0" applyBorder="0">
      <alignment vertical="center"/>
    </xf>
    <xf numFmtId="0" fontId="3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3" fillId="0" borderId="0" applyBorder="0" applyProtection="0">
      <alignment vertical="center"/>
    </xf>
    <xf numFmtId="0" fontId="0" fillId="0" borderId="0" applyBorder="0">
      <alignment vertical="center"/>
    </xf>
    <xf numFmtId="0" fontId="3" fillId="0" borderId="0" applyBorder="0">
      <alignment vertical="center"/>
    </xf>
    <xf numFmtId="0" fontId="2" fillId="11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3" fillId="0" borderId="0" applyBorder="0">
      <alignment vertical="center"/>
    </xf>
    <xf numFmtId="0" fontId="3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3" fillId="0" borderId="0" applyBorder="0">
      <alignment vertical="center"/>
    </xf>
    <xf numFmtId="0" fontId="32" fillId="20" borderId="18" applyNumberFormat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3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3" fillId="0" borderId="0" applyBorder="0">
      <alignment vertical="center"/>
    </xf>
    <xf numFmtId="0" fontId="0" fillId="0" borderId="0" applyBorder="0">
      <alignment vertical="center"/>
    </xf>
    <xf numFmtId="0" fontId="3" fillId="0" borderId="0" applyBorder="0">
      <alignment vertical="center"/>
    </xf>
    <xf numFmtId="0" fontId="3" fillId="0" borderId="0" applyBorder="0">
      <alignment vertical="center"/>
    </xf>
    <xf numFmtId="0" fontId="3" fillId="0" borderId="0" applyBorder="0">
      <alignment vertical="center"/>
    </xf>
    <xf numFmtId="0" fontId="3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3" fillId="0" borderId="0" applyBorder="0">
      <alignment vertical="center"/>
    </xf>
    <xf numFmtId="0" fontId="0" fillId="0" borderId="0" applyBorder="0">
      <alignment vertical="center"/>
    </xf>
    <xf numFmtId="0" fontId="44" fillId="0" borderId="0" applyNumberFormat="0" applyFill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3" fillId="0" borderId="0" applyBorder="0">
      <alignment vertical="center"/>
    </xf>
    <xf numFmtId="0" fontId="0" fillId="0" borderId="0" applyBorder="0">
      <alignment vertical="center"/>
    </xf>
    <xf numFmtId="0" fontId="36" fillId="1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3" fillId="0" borderId="0" applyBorder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3" fillId="0" borderId="0" applyBorder="0">
      <alignment vertical="center"/>
      <protection locked="0"/>
    </xf>
    <xf numFmtId="0" fontId="10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3" fillId="0" borderId="0" applyBorder="0">
      <alignment vertical="center"/>
    </xf>
    <xf numFmtId="0" fontId="3" fillId="0" borderId="0" applyBorder="0">
      <alignment vertical="center"/>
    </xf>
    <xf numFmtId="0" fontId="5" fillId="0" borderId="17" applyNumberFormat="0" applyFill="0" applyAlignment="0" applyProtection="0">
      <alignment vertical="center"/>
    </xf>
    <xf numFmtId="0" fontId="3" fillId="0" borderId="0" applyBorder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43" fillId="0" borderId="28" applyNumberFormat="0" applyFill="0" applyAlignment="0" applyProtection="0">
      <alignment vertical="center"/>
    </xf>
    <xf numFmtId="0" fontId="0" fillId="0" borderId="0" applyBorder="0">
      <alignment vertical="center"/>
    </xf>
    <xf numFmtId="0" fontId="42" fillId="14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0" fillId="14" borderId="0" applyNumberFormat="0" applyBorder="0" applyAlignment="0" applyProtection="0">
      <alignment vertical="center"/>
    </xf>
    <xf numFmtId="0" fontId="3" fillId="0" borderId="0" applyBorder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" fillId="0" borderId="0" applyBorder="0">
      <alignment vertical="center"/>
    </xf>
    <xf numFmtId="0" fontId="10" fillId="14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0" fillId="0" borderId="0" applyBorder="0">
      <alignment vertical="center"/>
    </xf>
    <xf numFmtId="0" fontId="4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10" fillId="1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8" fillId="0" borderId="0" applyBorder="0">
      <alignment vertical="center"/>
    </xf>
    <xf numFmtId="0" fontId="10" fillId="14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" fillId="0" borderId="0" applyBorder="0">
      <alignment vertical="center"/>
    </xf>
    <xf numFmtId="0" fontId="10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0" fillId="0" borderId="0" applyBorder="0">
      <alignment vertical="center"/>
      <protection locked="0"/>
    </xf>
    <xf numFmtId="0" fontId="10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9" fillId="0" borderId="0" applyBorder="0">
      <alignment vertical="center"/>
    </xf>
    <xf numFmtId="0" fontId="0" fillId="0" borderId="0" applyBorder="0">
      <alignment vertical="center"/>
    </xf>
    <xf numFmtId="0" fontId="10" fillId="14" borderId="0" applyNumberFormat="0" applyBorder="0" applyAlignment="0" applyProtection="0">
      <alignment vertical="center"/>
    </xf>
    <xf numFmtId="0" fontId="26" fillId="0" borderId="26" applyNumberFormat="0" applyFill="0" applyAlignment="0" applyProtection="0">
      <alignment vertical="center"/>
    </xf>
    <xf numFmtId="0" fontId="3" fillId="0" borderId="0" applyBorder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19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 applyBorder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 applyBorder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0" borderId="0" applyBorder="0">
      <alignment vertical="center"/>
    </xf>
    <xf numFmtId="0" fontId="3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 applyBorder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Border="0">
      <alignment vertical="center"/>
    </xf>
    <xf numFmtId="0" fontId="2" fillId="2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 applyBorder="0">
      <alignment vertical="center"/>
    </xf>
    <xf numFmtId="0" fontId="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" fillId="0" borderId="0" applyBorder="0">
      <alignment vertical="center"/>
      <protection locked="0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3" fillId="0" borderId="0" applyBorder="0">
      <alignment vertical="center"/>
    </xf>
    <xf numFmtId="0" fontId="1" fillId="0" borderId="0" applyNumberFormat="0" applyFill="0" applyBorder="0" applyAlignment="0" applyProtection="0">
      <alignment vertical="center"/>
    </xf>
    <xf numFmtId="0" fontId="3" fillId="0" borderId="0" applyBorder="0">
      <alignment vertical="center"/>
    </xf>
    <xf numFmtId="0" fontId="0" fillId="0" borderId="0" applyBorder="0" applyProtection="0">
      <alignment vertical="center"/>
    </xf>
    <xf numFmtId="0" fontId="0" fillId="0" borderId="0" applyBorder="0">
      <alignment vertical="center"/>
    </xf>
    <xf numFmtId="0" fontId="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0" fillId="0" borderId="0" applyBorder="0">
      <alignment vertical="center"/>
    </xf>
    <xf numFmtId="0" fontId="4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0" fillId="0" borderId="0" applyBorder="0">
      <alignment vertical="center"/>
    </xf>
    <xf numFmtId="0" fontId="25" fillId="0" borderId="0" applyNumberFormat="0" applyFill="0" applyBorder="0" applyAlignment="0" applyProtection="0">
      <alignment vertical="center"/>
    </xf>
    <xf numFmtId="0" fontId="1" fillId="0" borderId="16" applyNumberFormat="0" applyFill="0" applyAlignment="0" applyProtection="0">
      <alignment vertical="center"/>
    </xf>
    <xf numFmtId="0" fontId="1" fillId="0" borderId="16" applyNumberFormat="0" applyFill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5" fillId="0" borderId="25" applyNumberFormat="0" applyFill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25" fillId="0" borderId="25" applyNumberFormat="0" applyFill="0" applyAlignment="0" applyProtection="0">
      <alignment vertical="center"/>
    </xf>
    <xf numFmtId="0" fontId="3" fillId="0" borderId="0" applyBorder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5" fillId="0" borderId="25" applyNumberFormat="0" applyFill="0" applyAlignment="0" applyProtection="0">
      <alignment vertical="center"/>
    </xf>
    <xf numFmtId="0" fontId="0" fillId="0" borderId="0" applyBorder="0">
      <alignment vertical="center"/>
    </xf>
    <xf numFmtId="0" fontId="25" fillId="0" borderId="25" applyNumberFormat="0" applyFill="0" applyAlignment="0" applyProtection="0">
      <alignment vertical="center"/>
    </xf>
    <xf numFmtId="0" fontId="3" fillId="0" borderId="0" applyBorder="0">
      <alignment vertical="center"/>
    </xf>
    <xf numFmtId="0" fontId="1" fillId="0" borderId="16" applyNumberFormat="0" applyFill="0" applyAlignment="0" applyProtection="0">
      <alignment vertical="center"/>
    </xf>
    <xf numFmtId="0" fontId="45" fillId="0" borderId="22" applyNumberFormat="0" applyFill="0" applyAlignment="0" applyProtection="0">
      <alignment vertical="center"/>
    </xf>
    <xf numFmtId="0" fontId="25" fillId="0" borderId="25" applyNumberFormat="0" applyFill="0" applyAlignment="0" applyProtection="0">
      <alignment vertical="center"/>
    </xf>
    <xf numFmtId="0" fontId="25" fillId="0" borderId="2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5" fillId="0" borderId="25" applyNumberFormat="0" applyFill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25" fillId="0" borderId="25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3" fillId="0" borderId="0" applyBorder="0">
      <alignment vertical="center"/>
    </xf>
    <xf numFmtId="0" fontId="3" fillId="0" borderId="0" applyBorder="0">
      <alignment vertical="center"/>
      <protection locked="0"/>
    </xf>
    <xf numFmtId="0" fontId="0" fillId="0" borderId="0" applyBorder="0">
      <alignment vertical="center"/>
      <protection locked="0"/>
    </xf>
    <xf numFmtId="0" fontId="2" fillId="25" borderId="0" applyNumberFormat="0" applyBorder="0" applyAlignment="0" applyProtection="0">
      <alignment vertical="center"/>
    </xf>
    <xf numFmtId="0" fontId="26" fillId="0" borderId="26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5" fillId="0" borderId="15" applyNumberFormat="0" applyFill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" fillId="12" borderId="0" applyNumberFormat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8" fillId="0" borderId="0" applyBorder="0">
      <alignment vertical="center"/>
    </xf>
    <xf numFmtId="0" fontId="3" fillId="0" borderId="0" applyBorder="0">
      <alignment vertical="center"/>
    </xf>
    <xf numFmtId="0" fontId="13" fillId="0" borderId="15" applyNumberFormat="0" applyFill="0" applyAlignment="0" applyProtection="0">
      <alignment vertical="center"/>
    </xf>
    <xf numFmtId="0" fontId="0" fillId="0" borderId="0" applyBorder="0">
      <alignment vertical="center"/>
      <protection locked="0"/>
    </xf>
    <xf numFmtId="0" fontId="0" fillId="0" borderId="0" applyBorder="0">
      <alignment vertical="center"/>
      <protection locked="0"/>
    </xf>
    <xf numFmtId="0" fontId="47" fillId="0" borderId="28" applyNumberFormat="0" applyFill="0" applyAlignment="0" applyProtection="0">
      <alignment vertical="center"/>
    </xf>
    <xf numFmtId="0" fontId="7" fillId="0" borderId="19" applyNumberFormat="0" applyFill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6" fillId="0" borderId="26" applyNumberFormat="0" applyFill="0" applyAlignment="0" applyProtection="0">
      <alignment vertical="center"/>
    </xf>
    <xf numFmtId="0" fontId="32" fillId="13" borderId="18" applyNumberFormat="0" applyAlignment="0" applyProtection="0">
      <alignment vertical="center"/>
    </xf>
    <xf numFmtId="0" fontId="7" fillId="0" borderId="19" applyNumberFormat="0" applyFill="0" applyAlignment="0" applyProtection="0">
      <alignment vertical="center"/>
    </xf>
    <xf numFmtId="0" fontId="26" fillId="0" borderId="26" applyNumberFormat="0" applyFill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0" fillId="0" borderId="0" applyBorder="0">
      <alignment vertical="center"/>
      <protection locked="0"/>
    </xf>
    <xf numFmtId="0" fontId="0" fillId="0" borderId="0" applyBorder="0">
      <alignment vertical="center"/>
    </xf>
    <xf numFmtId="0" fontId="2" fillId="19" borderId="0" applyNumberFormat="0" applyBorder="0" applyAlignment="0" applyProtection="0">
      <alignment vertical="center"/>
    </xf>
    <xf numFmtId="0" fontId="7" fillId="0" borderId="19" applyNumberFormat="0" applyFill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7" fillId="0" borderId="19" applyNumberFormat="0" applyFill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7" fillId="0" borderId="19" applyNumberFormat="0" applyFill="0" applyAlignment="0" applyProtection="0">
      <alignment vertical="center"/>
    </xf>
    <xf numFmtId="0" fontId="7" fillId="0" borderId="19" applyNumberFormat="0" applyFill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7" fillId="0" borderId="19" applyNumberFormat="0" applyFill="0" applyAlignment="0" applyProtection="0">
      <alignment vertical="center"/>
    </xf>
    <xf numFmtId="0" fontId="7" fillId="0" borderId="19" applyNumberFormat="0" applyFill="0" applyAlignment="0" applyProtection="0">
      <alignment vertical="center"/>
    </xf>
    <xf numFmtId="0" fontId="0" fillId="0" borderId="0" applyBorder="0">
      <alignment vertical="center"/>
    </xf>
    <xf numFmtId="0" fontId="2" fillId="1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7" fillId="0" borderId="19" applyNumberFormat="0" applyFill="0" applyAlignment="0" applyProtection="0">
      <alignment vertical="center"/>
    </xf>
    <xf numFmtId="0" fontId="0" fillId="0" borderId="0" applyBorder="0">
      <alignment vertical="center"/>
      <protection locked="0"/>
    </xf>
    <xf numFmtId="0" fontId="10" fillId="1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" fillId="4" borderId="0" applyNumberFormat="0" applyBorder="0" applyAlignment="0" applyProtection="0">
      <alignment vertical="center"/>
    </xf>
    <xf numFmtId="0" fontId="0" fillId="0" borderId="0" applyBorder="0">
      <alignment vertical="center"/>
      <protection locked="0"/>
    </xf>
    <xf numFmtId="9" fontId="0" fillId="0" borderId="0" applyFont="0" applyFill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2" fillId="19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3" fillId="0" borderId="0" applyBorder="0">
      <alignment vertical="center"/>
    </xf>
    <xf numFmtId="0" fontId="2" fillId="11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" fillId="11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2" fillId="13" borderId="18" applyNumberForma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0" fillId="0" borderId="0" applyBorder="0">
      <alignment vertical="center"/>
    </xf>
    <xf numFmtId="0" fontId="13" fillId="0" borderId="15" applyNumberFormat="0" applyFill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6" fillId="0" borderId="26" applyNumberFormat="0" applyFill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47" fillId="0" borderId="27" applyNumberFormat="0" applyFill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" fillId="0" borderId="16" applyNumberFormat="0" applyFill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3" fillId="0" borderId="0" applyBorder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6" fillId="0" borderId="0" applyBorder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" fillId="2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2" fillId="25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2" fillId="25" borderId="0" applyNumberFormat="0" applyBorder="0" applyAlignment="0" applyProtection="0">
      <alignment vertical="center"/>
    </xf>
    <xf numFmtId="0" fontId="6" fillId="0" borderId="0" applyBorder="0">
      <alignment vertical="center"/>
    </xf>
    <xf numFmtId="0" fontId="2" fillId="25" borderId="0" applyNumberFormat="0" applyBorder="0" applyAlignment="0" applyProtection="0">
      <alignment vertical="center"/>
    </xf>
    <xf numFmtId="0" fontId="6" fillId="0" borderId="0" applyBorder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5" fillId="0" borderId="25" applyNumberFormat="0" applyFill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" fillId="25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5" fillId="0" borderId="25" applyNumberFormat="0" applyFill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2" fillId="3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2" fillId="0" borderId="0" applyBorder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7" fillId="0" borderId="19" applyNumberFormat="0" applyFill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" fillId="1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3" fillId="0" borderId="0" applyBorder="0">
      <alignment vertical="center"/>
    </xf>
    <xf numFmtId="0" fontId="3" fillId="0" borderId="0" applyBorder="0">
      <alignment vertical="center"/>
    </xf>
    <xf numFmtId="0" fontId="2" fillId="17" borderId="0" applyNumberFormat="0" applyBorder="0" applyAlignment="0" applyProtection="0">
      <alignment vertical="center"/>
    </xf>
    <xf numFmtId="0" fontId="18" fillId="0" borderId="0" applyBorder="0">
      <alignment vertical="center"/>
    </xf>
    <xf numFmtId="0" fontId="2" fillId="25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12" fillId="0" borderId="0" applyBorder="0">
      <alignment vertical="center"/>
    </xf>
    <xf numFmtId="0" fontId="3" fillId="0" borderId="0" applyBorder="0">
      <alignment vertical="center"/>
    </xf>
    <xf numFmtId="0" fontId="2" fillId="17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3" fillId="0" borderId="0" applyBorder="0">
      <alignment vertical="center"/>
    </xf>
    <xf numFmtId="0" fontId="3" fillId="0" borderId="0" applyBorder="0">
      <alignment vertical="center"/>
    </xf>
    <xf numFmtId="0" fontId="10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3" fillId="0" borderId="0" applyBorder="0">
      <alignment vertical="center"/>
    </xf>
    <xf numFmtId="0" fontId="2" fillId="13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0" borderId="13" applyNumberFormat="0" applyFill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0" borderId="13" applyNumberFormat="0" applyFill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" fillId="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7" fillId="0" borderId="19" applyNumberFormat="0" applyFill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7" fillId="0" borderId="19" applyNumberFormat="0" applyFill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8" fillId="0" borderId="0" applyBorder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49" fillId="0" borderId="29" applyNumberFormat="0" applyFill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2" fillId="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2" fillId="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2" fillId="4" borderId="0" applyNumberFormat="0" applyBorder="0" applyAlignment="0" applyProtection="0">
      <alignment vertical="center"/>
    </xf>
    <xf numFmtId="0" fontId="25" fillId="0" borderId="25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2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2" fillId="4" borderId="0" applyNumberFormat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40" fillId="0" borderId="0" applyBorder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6" fillId="0" borderId="26" applyNumberFormat="0" applyFill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0" fillId="0" borderId="0" applyBorder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1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4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2" fillId="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" fillId="8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2" fillId="8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2" fillId="13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8" fillId="0" borderId="0" applyBorder="0">
      <alignment vertical="center"/>
    </xf>
    <xf numFmtId="0" fontId="0" fillId="2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39" fillId="0" borderId="0" applyBorder="0">
      <alignment vertical="center"/>
    </xf>
    <xf numFmtId="0" fontId="2" fillId="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" fillId="8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0" fillId="0" borderId="0" applyBorder="0">
      <alignment vertical="center"/>
    </xf>
    <xf numFmtId="0" fontId="0" fillId="24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2" fillId="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2" fillId="2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" fillId="0" borderId="0" applyBorder="0">
      <alignment vertical="center"/>
      <protection locked="0"/>
    </xf>
    <xf numFmtId="0" fontId="0" fillId="24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" fillId="0" borderId="0" applyBorder="0">
      <alignment vertical="center"/>
      <protection locked="0"/>
    </xf>
    <xf numFmtId="0" fontId="2" fillId="2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0" fillId="0" borderId="0" applyBorder="0">
      <alignment vertical="center"/>
      <protection locked="0"/>
    </xf>
    <xf numFmtId="0" fontId="0" fillId="7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51" fillId="0" borderId="0" applyBorder="0">
      <alignment vertical="center"/>
      <protection locked="0"/>
    </xf>
    <xf numFmtId="0" fontId="2" fillId="1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" fillId="18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6" fillId="0" borderId="0" applyBorder="0">
      <alignment vertical="center"/>
    </xf>
    <xf numFmtId="0" fontId="10" fillId="1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8" fillId="0" borderId="0" applyBorder="0">
      <alignment vertical="center"/>
    </xf>
    <xf numFmtId="0" fontId="2" fillId="1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6" fillId="0" borderId="0" applyBorder="0">
      <alignment vertical="center"/>
    </xf>
    <xf numFmtId="0" fontId="2" fillId="25" borderId="0" applyNumberFormat="0" applyBorder="0" applyAlignment="0" applyProtection="0">
      <alignment vertical="center"/>
    </xf>
    <xf numFmtId="0" fontId="3" fillId="0" borderId="0" applyBorder="0">
      <alignment vertical="center"/>
      <protection locked="0"/>
    </xf>
    <xf numFmtId="0" fontId="2" fillId="18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2" fillId="18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5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3" fillId="0" borderId="0" applyBorder="0">
      <alignment vertical="center"/>
    </xf>
    <xf numFmtId="0" fontId="2" fillId="13" borderId="0" applyNumberFormat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3" fillId="0" borderId="0" applyBorder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2" fillId="2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3" fillId="0" borderId="0" applyBorder="0">
      <alignment vertical="center"/>
    </xf>
    <xf numFmtId="0" fontId="2" fillId="2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3" fillId="0" borderId="0" applyBorder="0">
      <alignment vertical="center"/>
    </xf>
    <xf numFmtId="0" fontId="2" fillId="2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8" fillId="0" borderId="0" applyBorder="0">
      <alignment vertical="center"/>
    </xf>
    <xf numFmtId="0" fontId="0" fillId="0" borderId="0" applyBorder="0">
      <alignment vertical="center"/>
    </xf>
    <xf numFmtId="0" fontId="3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2" fillId="13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0" fillId="7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2" fillId="13" borderId="0" applyNumberFormat="0" applyBorder="0" applyAlignment="0" applyProtection="0">
      <alignment vertical="center"/>
    </xf>
    <xf numFmtId="0" fontId="23" fillId="22" borderId="20" applyNumberFormat="0" applyAlignment="0" applyProtection="0">
      <alignment vertical="center"/>
    </xf>
    <xf numFmtId="0" fontId="3" fillId="0" borderId="0" applyBorder="0">
      <alignment vertical="center"/>
    </xf>
    <xf numFmtId="0" fontId="0" fillId="14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3" fillId="0" borderId="0" applyBorder="0">
      <alignment vertical="center"/>
    </xf>
    <xf numFmtId="0" fontId="2" fillId="1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0" borderId="0" applyBorder="0">
      <alignment vertical="center"/>
      <protection locked="0"/>
    </xf>
    <xf numFmtId="0" fontId="0" fillId="0" borderId="0" applyBorder="0">
      <alignment vertical="center"/>
      <protection locked="0"/>
    </xf>
    <xf numFmtId="0" fontId="2" fillId="18" borderId="0" applyNumberFormat="0" applyBorder="0" applyAlignment="0" applyProtection="0">
      <alignment vertical="center"/>
    </xf>
    <xf numFmtId="0" fontId="6" fillId="0" borderId="0" applyBorder="0">
      <alignment vertical="center"/>
    </xf>
    <xf numFmtId="0" fontId="0" fillId="16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2" fillId="10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" fillId="18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8" fillId="0" borderId="0" applyBorder="0">
      <alignment vertical="center"/>
      <protection locked="0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40" fillId="0" borderId="0" applyBorder="0">
      <alignment vertical="center"/>
    </xf>
    <xf numFmtId="0" fontId="2" fillId="1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3" fillId="0" borderId="0" applyBorder="0">
      <alignment vertical="center"/>
    </xf>
    <xf numFmtId="0" fontId="2" fillId="2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32" fillId="13" borderId="18" applyNumberFormat="0" applyAlignment="0" applyProtection="0">
      <alignment vertical="center"/>
    </xf>
    <xf numFmtId="0" fontId="3" fillId="0" borderId="0" applyBorder="0">
      <alignment vertical="center"/>
    </xf>
    <xf numFmtId="0" fontId="2" fillId="4" borderId="0" applyNumberFormat="0" applyBorder="0" applyAlignment="0" applyProtection="0">
      <alignment vertical="center"/>
    </xf>
    <xf numFmtId="0" fontId="7" fillId="0" borderId="19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3" fillId="0" borderId="0" applyBorder="0">
      <alignment vertical="center"/>
    </xf>
    <xf numFmtId="0" fontId="2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23" fillId="22" borderId="20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3" fillId="0" borderId="0" applyBorder="0">
      <alignment vertical="center"/>
      <protection locked="0"/>
    </xf>
    <xf numFmtId="0" fontId="3" fillId="0" borderId="0" applyBorder="0">
      <alignment vertical="center"/>
      <protection locked="0"/>
    </xf>
    <xf numFmtId="0" fontId="2" fillId="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0" fillId="0" borderId="0" applyBorder="0">
      <alignment vertical="center"/>
      <protection locked="0"/>
    </xf>
    <xf numFmtId="0" fontId="0" fillId="1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" fillId="4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51" fillId="0" borderId="0" applyBorder="0">
      <alignment vertical="center"/>
      <protection locked="0"/>
    </xf>
    <xf numFmtId="0" fontId="0" fillId="9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" fillId="4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24" borderId="0" applyNumberFormat="0" applyBorder="0" applyAlignment="0" applyProtection="0">
      <alignment vertical="center"/>
    </xf>
    <xf numFmtId="0" fontId="0" fillId="0" borderId="0" applyBorder="0">
      <alignment vertical="center"/>
      <protection locked="0"/>
    </xf>
    <xf numFmtId="0" fontId="0" fillId="1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" fillId="1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3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" fillId="1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24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53" fillId="0" borderId="21" applyNumberFormat="0" applyFill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53" fillId="0" borderId="21" applyNumberFormat="0" applyFill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7" fillId="0" borderId="19" applyNumberFormat="0" applyFill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24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1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8" fillId="0" borderId="0" applyBorder="0">
      <alignment vertical="center"/>
    </xf>
    <xf numFmtId="0" fontId="2" fillId="1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0" borderId="0" applyBorder="0">
      <alignment vertical="center"/>
      <protection locked="0"/>
    </xf>
    <xf numFmtId="0" fontId="2" fillId="1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0" fillId="12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24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3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8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2" fillId="1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43" fillId="0" borderId="13" applyNumberFormat="0" applyFill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49" fillId="0" borderId="30" applyNumberFormat="0" applyFill="0" applyAlignment="0" applyProtection="0">
      <alignment vertical="center"/>
    </xf>
    <xf numFmtId="0" fontId="18" fillId="0" borderId="0" applyBorder="0">
      <alignment vertical="center"/>
    </xf>
    <xf numFmtId="0" fontId="0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0" fillId="24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0" fillId="0" borderId="0" applyBorder="0">
      <alignment vertical="center"/>
    </xf>
    <xf numFmtId="0" fontId="0" fillId="1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8" fillId="0" borderId="0" applyBorder="0">
      <alignment vertical="center"/>
    </xf>
    <xf numFmtId="0" fontId="0" fillId="0" borderId="0" applyBorder="0">
      <alignment vertical="center"/>
    </xf>
    <xf numFmtId="0" fontId="3" fillId="0" borderId="0" applyBorder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8" fillId="0" borderId="0" applyBorder="0">
      <alignment vertical="center"/>
    </xf>
    <xf numFmtId="0" fontId="3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12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3" fillId="0" borderId="0" applyBorder="0">
      <alignment vertical="center"/>
    </xf>
    <xf numFmtId="0" fontId="0" fillId="2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40" fillId="0" borderId="0" applyBorder="0">
      <alignment vertical="center"/>
    </xf>
    <xf numFmtId="0" fontId="2" fillId="25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0" fillId="0" borderId="0" applyBorder="0">
      <alignment vertical="center"/>
    </xf>
    <xf numFmtId="0" fontId="3" fillId="0" borderId="0" applyBorder="0">
      <alignment vertical="center"/>
    </xf>
    <xf numFmtId="0" fontId="0" fillId="2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2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" fillId="13" borderId="0" applyNumberFormat="0" applyBorder="0" applyAlignment="0" applyProtection="0">
      <alignment vertical="center"/>
    </xf>
    <xf numFmtId="0" fontId="40" fillId="0" borderId="0" applyBorder="0">
      <alignment vertical="center"/>
    </xf>
    <xf numFmtId="0" fontId="3" fillId="0" borderId="0" applyBorder="0">
      <alignment vertical="center"/>
    </xf>
    <xf numFmtId="0" fontId="3" fillId="0" borderId="0" applyBorder="0">
      <alignment vertical="center"/>
    </xf>
    <xf numFmtId="0" fontId="0" fillId="0" borderId="0" applyBorder="0">
      <alignment vertical="center"/>
    </xf>
    <xf numFmtId="0" fontId="3" fillId="0" borderId="0" applyBorder="0">
      <alignment vertical="center"/>
    </xf>
    <xf numFmtId="0" fontId="0" fillId="2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2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" fillId="13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3" fillId="0" borderId="0" applyBorder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0" fillId="0" borderId="0" applyBorder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3" fillId="0" borderId="0" applyBorder="0">
      <alignment vertical="center"/>
    </xf>
    <xf numFmtId="0" fontId="2" fillId="17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12" fillId="0" borderId="0" applyBorder="0">
      <alignment vertical="center"/>
    </xf>
    <xf numFmtId="0" fontId="0" fillId="2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24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" fillId="0" borderId="0" applyBorder="0">
      <alignment vertical="center"/>
      <protection locked="0"/>
    </xf>
    <xf numFmtId="0" fontId="0" fillId="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12" borderId="0" applyNumberFormat="0" applyBorder="0" applyAlignment="0" applyProtection="0">
      <alignment vertical="center"/>
    </xf>
    <xf numFmtId="0" fontId="0" fillId="0" borderId="0" applyBorder="0">
      <alignment vertical="center"/>
      <protection locked="0"/>
    </xf>
    <xf numFmtId="0" fontId="0" fillId="0" borderId="0" applyBorder="0">
      <alignment vertical="center"/>
    </xf>
    <xf numFmtId="0" fontId="2" fillId="25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12" borderId="0" applyNumberFormat="0" applyBorder="0" applyAlignment="0" applyProtection="0">
      <alignment vertical="center"/>
    </xf>
    <xf numFmtId="0" fontId="0" fillId="0" borderId="0" applyBorder="0">
      <alignment vertical="center"/>
      <protection locked="0"/>
    </xf>
    <xf numFmtId="0" fontId="0" fillId="0" borderId="0" applyBorder="0">
      <alignment vertical="center"/>
    </xf>
    <xf numFmtId="0" fontId="2" fillId="25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12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0" fillId="2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3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2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3" fillId="0" borderId="0" applyBorder="0">
      <alignment vertical="center"/>
    </xf>
    <xf numFmtId="0" fontId="0" fillId="2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2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25" fillId="0" borderId="25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0" fillId="0" borderId="0" applyBorder="0">
      <alignment vertical="center"/>
    </xf>
    <xf numFmtId="0" fontId="12" fillId="0" borderId="0" applyBorder="0">
      <alignment vertical="center"/>
    </xf>
    <xf numFmtId="0" fontId="0" fillId="0" borderId="0" applyBorder="0">
      <alignment vertical="center"/>
    </xf>
    <xf numFmtId="0" fontId="0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18" fillId="0" borderId="0" applyBorder="0">
      <alignment vertical="center"/>
    </xf>
    <xf numFmtId="0" fontId="1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8" fillId="0" borderId="0" applyBorder="0">
      <alignment vertical="center"/>
    </xf>
    <xf numFmtId="0" fontId="0" fillId="0" borderId="0" applyBorder="0">
      <alignment vertical="center"/>
    </xf>
    <xf numFmtId="0" fontId="2" fillId="18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49" fillId="0" borderId="29" applyNumberFormat="0" applyFill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3" fillId="0" borderId="0" applyBorder="0">
      <alignment vertical="center"/>
    </xf>
    <xf numFmtId="0" fontId="0" fillId="2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3" fillId="0" borderId="0" applyBorder="0">
      <alignment vertical="center"/>
    </xf>
    <xf numFmtId="0" fontId="2" fillId="2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5" fillId="0" borderId="15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5" fillId="0" borderId="15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2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0" fillId="0" borderId="0" applyBorder="0">
      <alignment vertical="center"/>
    </xf>
    <xf numFmtId="0" fontId="5" fillId="0" borderId="17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10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" fillId="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10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8" fillId="0" borderId="0" applyBorder="0">
      <alignment vertical="center"/>
    </xf>
    <xf numFmtId="0" fontId="3" fillId="0" borderId="0" applyBorder="0">
      <alignment vertical="center"/>
    </xf>
    <xf numFmtId="0" fontId="0" fillId="1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8" fillId="0" borderId="0" applyBorder="0">
      <alignment vertical="center"/>
    </xf>
    <xf numFmtId="0" fontId="0" fillId="0" borderId="0" applyBorder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10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7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10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0" fillId="1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10" borderId="0" applyNumberFormat="0" applyBorder="0" applyAlignment="0" applyProtection="0">
      <alignment vertical="center"/>
    </xf>
    <xf numFmtId="0" fontId="6" fillId="0" borderId="0" applyBorder="0">
      <alignment vertical="center"/>
    </xf>
    <xf numFmtId="0" fontId="2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" fillId="0" borderId="16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5" fillId="0" borderId="25" applyNumberFormat="0" applyFill="0" applyAlignment="0" applyProtection="0">
      <alignment vertical="center"/>
    </xf>
    <xf numFmtId="0" fontId="25" fillId="0" borderId="25" applyNumberFormat="0" applyFill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0" fillId="6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1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0" fillId="10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0" fillId="0" borderId="0" applyBorder="0">
      <alignment vertical="center"/>
    </xf>
    <xf numFmtId="0" fontId="0" fillId="9" borderId="0" applyNumberFormat="0" applyBorder="0" applyAlignment="0" applyProtection="0">
      <alignment vertical="center"/>
    </xf>
    <xf numFmtId="0" fontId="23" fillId="22" borderId="20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3" fillId="0" borderId="0" applyBorder="0">
      <alignment vertical="center"/>
    </xf>
    <xf numFmtId="0" fontId="5" fillId="0" borderId="17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 applyBorder="0">
      <alignment vertical="center"/>
    </xf>
    <xf numFmtId="0" fontId="0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3" fillId="0" borderId="15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" fillId="0" borderId="0" applyBorder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" fillId="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2" fillId="12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0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3" fillId="0" borderId="0" applyBorder="0">
      <alignment vertical="center"/>
    </xf>
    <xf numFmtId="0" fontId="2" fillId="1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0" fillId="16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0" fillId="1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0" fillId="0" borderId="0" applyBorder="0">
      <alignment vertical="center"/>
    </xf>
    <xf numFmtId="0" fontId="3" fillId="0" borderId="0" applyBorder="0">
      <alignment vertical="center"/>
    </xf>
    <xf numFmtId="0" fontId="2" fillId="1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2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0" fillId="0" borderId="0" applyBorder="0">
      <alignment vertical="center"/>
    </xf>
    <xf numFmtId="0" fontId="3" fillId="0" borderId="0" applyBorder="0">
      <alignment vertical="center"/>
    </xf>
    <xf numFmtId="0" fontId="0" fillId="1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16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" fillId="1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3" fillId="0" borderId="0" applyBorder="0">
      <alignment vertical="center"/>
    </xf>
    <xf numFmtId="0" fontId="0" fillId="0" borderId="0" applyBorder="0">
      <alignment vertical="center"/>
    </xf>
    <xf numFmtId="0" fontId="0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3" fillId="0" borderId="0" applyBorder="0">
      <alignment vertical="center"/>
    </xf>
    <xf numFmtId="0" fontId="0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3" borderId="0" applyBorder="0">
      <alignment vertical="center"/>
    </xf>
    <xf numFmtId="178" fontId="0" fillId="0" borderId="0" applyFont="0" applyFill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3" fillId="0" borderId="0" applyBorder="0">
      <alignment vertical="center"/>
    </xf>
    <xf numFmtId="0" fontId="2" fillId="1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16" borderId="0" applyNumberFormat="0" applyBorder="0" applyAlignment="0" applyProtection="0">
      <alignment vertical="center"/>
    </xf>
    <xf numFmtId="0" fontId="18" fillId="0" borderId="0" applyBorder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" fillId="2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" fillId="2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1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0" fillId="0" borderId="0" applyBorder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25" fillId="0" borderId="25" applyNumberFormat="0" applyFill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0" fillId="0" borderId="0" applyBorder="0">
      <alignment vertical="center"/>
      <protection locked="0"/>
    </xf>
    <xf numFmtId="0" fontId="2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3" fillId="0" borderId="0" applyBorder="0">
      <alignment vertical="center"/>
    </xf>
    <xf numFmtId="0" fontId="2" fillId="1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0" fillId="13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2" fillId="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" fillId="0" borderId="13" applyNumberFormat="0" applyFill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3" fillId="0" borderId="0" applyBorder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0" fillId="1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10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0" fillId="0" borderId="0" applyBorder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40" fillId="0" borderId="0" applyBorder="0">
      <alignment vertical="center"/>
    </xf>
    <xf numFmtId="0" fontId="2" fillId="4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2" fillId="13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2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0" borderId="0" applyBorder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0" fillId="0" borderId="0" applyBorder="0">
      <alignment vertical="center"/>
    </xf>
    <xf numFmtId="0" fontId="0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3" fillId="0" borderId="0" applyBorder="0">
      <alignment vertical="center"/>
    </xf>
    <xf numFmtId="0" fontId="0" fillId="9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3" fillId="0" borderId="0" applyBorder="0">
      <alignment vertical="center"/>
    </xf>
    <xf numFmtId="0" fontId="0" fillId="9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0" fillId="0" borderId="0" applyBorder="0">
      <alignment vertical="center"/>
    </xf>
    <xf numFmtId="0" fontId="0" fillId="9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3" fillId="0" borderId="0" applyBorder="0">
      <alignment vertical="center"/>
    </xf>
    <xf numFmtId="0" fontId="0" fillId="9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3" fillId="0" borderId="0" applyBorder="0">
      <alignment vertical="center"/>
    </xf>
    <xf numFmtId="0" fontId="2" fillId="13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3" fillId="0" borderId="0" applyBorder="0">
      <alignment vertical="center"/>
    </xf>
    <xf numFmtId="0" fontId="3" fillId="0" borderId="0" applyBorder="0">
      <alignment vertical="center"/>
    </xf>
    <xf numFmtId="0" fontId="3" fillId="0" borderId="0" applyBorder="0">
      <alignment vertical="center"/>
    </xf>
    <xf numFmtId="0" fontId="2" fillId="13" borderId="0" applyNumberFormat="0" applyBorder="0" applyAlignment="0" applyProtection="0">
      <alignment vertical="center"/>
    </xf>
    <xf numFmtId="0" fontId="40" fillId="0" borderId="0" applyBorder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8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3" fillId="0" borderId="0" applyBorder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0" fillId="1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3" fillId="0" borderId="0" applyBorder="0">
      <alignment vertical="center"/>
    </xf>
    <xf numFmtId="0" fontId="0" fillId="5" borderId="0" applyNumberFormat="0" applyBorder="0" applyAlignment="0" applyProtection="0">
      <alignment vertical="center"/>
    </xf>
    <xf numFmtId="0" fontId="7" fillId="0" borderId="19" applyNumberFormat="0" applyFill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2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0" fillId="0" borderId="0" applyBorder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 applyBorder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3" fillId="0" borderId="0" applyBorder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" fillId="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1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0" fillId="4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0" fillId="0" borderId="0" applyBorder="0">
      <alignment vertical="center"/>
    </xf>
    <xf numFmtId="0" fontId="2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0" fillId="13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0" fillId="4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0" fillId="1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2" fillId="18" borderId="0" applyNumberFormat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3" fillId="0" borderId="0" applyBorder="0">
      <alignment vertical="center"/>
    </xf>
    <xf numFmtId="0" fontId="0" fillId="0" borderId="0" applyBorder="0">
      <alignment vertical="center"/>
    </xf>
    <xf numFmtId="0" fontId="0" fillId="4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" fillId="0" borderId="16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18" fillId="0" borderId="0" applyBorder="0">
      <alignment vertical="center"/>
    </xf>
    <xf numFmtId="0" fontId="0" fillId="0" borderId="0" applyBorder="0">
      <alignment vertical="center"/>
    </xf>
    <xf numFmtId="0" fontId="32" fillId="13" borderId="18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8" fillId="0" borderId="0" applyBorder="0">
      <alignment vertical="center"/>
    </xf>
    <xf numFmtId="0" fontId="0" fillId="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0" fillId="0" borderId="0" applyBorder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8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8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0" fillId="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0" fillId="9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2" fillId="1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4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0" fillId="12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0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0" fillId="1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0" fillId="8" borderId="0" applyNumberFormat="0" applyBorder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0" fillId="0" borderId="0" applyBorder="0">
      <alignment vertical="center"/>
    </xf>
    <xf numFmtId="0" fontId="0" fillId="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40" fillId="0" borderId="0" applyBorder="0">
      <alignment vertical="center"/>
    </xf>
    <xf numFmtId="0" fontId="0" fillId="24" borderId="0" applyNumberFormat="0" applyBorder="0" applyAlignment="0" applyProtection="0">
      <alignment vertical="center"/>
    </xf>
    <xf numFmtId="0" fontId="32" fillId="20" borderId="18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" fillId="0" borderId="0" applyBorder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7" fillId="0" borderId="19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0" fillId="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32" fillId="13" borderId="18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8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3" fillId="0" borderId="0" applyBorder="0">
      <alignment vertical="center"/>
    </xf>
    <xf numFmtId="0" fontId="3" fillId="0" borderId="0" applyBorder="0">
      <alignment vertical="center"/>
    </xf>
    <xf numFmtId="0" fontId="0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0" fillId="2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40" fillId="0" borderId="0" applyBorder="0">
      <alignment vertical="center"/>
    </xf>
    <xf numFmtId="0" fontId="0" fillId="8" borderId="0" applyNumberFormat="0" applyBorder="0" applyAlignment="0" applyProtection="0">
      <alignment vertical="center"/>
    </xf>
    <xf numFmtId="0" fontId="7" fillId="0" borderId="19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8" fillId="0" borderId="0" applyBorder="0">
      <alignment vertical="center"/>
      <protection locked="0"/>
    </xf>
    <xf numFmtId="0" fontId="3" fillId="0" borderId="0" applyBorder="0">
      <alignment vertical="center"/>
    </xf>
    <xf numFmtId="0" fontId="0" fillId="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8" fillId="0" borderId="0" applyBorder="0">
      <alignment vertical="center"/>
    </xf>
    <xf numFmtId="0" fontId="0" fillId="8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49" fillId="0" borderId="30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7" fillId="0" borderId="19" applyNumberFormat="0" applyFill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0" fillId="8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18" fillId="0" borderId="0" applyBorder="0">
      <alignment vertical="center"/>
    </xf>
    <xf numFmtId="0" fontId="0" fillId="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9" fillId="0" borderId="23" applyNumberFormat="0" applyFill="0" applyAlignment="0" applyProtection="0">
      <alignment vertical="center"/>
    </xf>
    <xf numFmtId="0" fontId="3" fillId="0" borderId="0" applyBorder="0">
      <alignment vertical="center"/>
    </xf>
    <xf numFmtId="0" fontId="0" fillId="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39" fillId="5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0" fillId="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8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 applyBorder="0">
      <alignment vertical="center"/>
    </xf>
    <xf numFmtId="0" fontId="0" fillId="8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8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0" fillId="8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0" fillId="0" borderId="0" applyBorder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3" fillId="0" borderId="0" applyBorder="0">
      <alignment vertical="center"/>
    </xf>
    <xf numFmtId="0" fontId="2" fillId="1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10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" fillId="0" borderId="0" applyBorder="0">
      <alignment vertical="center"/>
    </xf>
    <xf numFmtId="0" fontId="6" fillId="0" borderId="0" applyBorder="0">
      <alignment vertical="center"/>
    </xf>
    <xf numFmtId="0" fontId="2" fillId="2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14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8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1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16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10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25" fillId="0" borderId="25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1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0" fillId="5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0" fillId="16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0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 applyBorder="0">
      <alignment vertical="center"/>
    </xf>
    <xf numFmtId="0" fontId="0" fillId="7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10" borderId="0" applyNumberFormat="0" applyBorder="0" applyAlignment="0" applyProtection="0">
      <alignment vertical="center"/>
    </xf>
    <xf numFmtId="0" fontId="45" fillId="0" borderId="22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13" borderId="0" applyNumberFormat="0" applyBorder="0" applyAlignment="0" applyProtection="0">
      <alignment vertical="center"/>
    </xf>
    <xf numFmtId="0" fontId="43" fillId="0" borderId="13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" fillId="0" borderId="13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3" fillId="0" borderId="0" applyBorder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6" fillId="0" borderId="0" applyBorder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0" fillId="16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6" fillId="0" borderId="26" applyNumberFormat="0" applyFill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3" fillId="0" borderId="0" applyBorder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13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0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5" fillId="0" borderId="25" applyNumberFormat="0" applyFill="0" applyAlignment="0" applyProtection="0">
      <alignment vertical="center"/>
    </xf>
    <xf numFmtId="0" fontId="3" fillId="0" borderId="0" applyBorder="0">
      <alignment vertical="center"/>
    </xf>
    <xf numFmtId="0" fontId="50" fillId="0" borderId="27" applyNumberFormat="0" applyFill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16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1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47" fillId="0" borderId="13" applyNumberFormat="0" applyFill="0" applyAlignment="0" applyProtection="0">
      <alignment vertical="center"/>
    </xf>
    <xf numFmtId="0" fontId="3" fillId="0" borderId="0" applyBorder="0">
      <alignment vertical="center"/>
    </xf>
    <xf numFmtId="0" fontId="2" fillId="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 applyBorder="0">
      <alignment vertical="center"/>
      <protection locked="0"/>
    </xf>
    <xf numFmtId="0" fontId="0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 applyBorder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5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2" fillId="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" fillId="0" borderId="16" applyNumberFormat="0" applyFill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0" borderId="0" applyBorder="0">
      <alignment vertical="center"/>
    </xf>
    <xf numFmtId="0" fontId="0" fillId="10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1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4" borderId="0" applyNumberFormat="0" applyBorder="0" applyAlignment="0" applyProtection="0">
      <alignment vertical="center"/>
    </xf>
    <xf numFmtId="0" fontId="1" fillId="0" borderId="16" applyNumberFormat="0" applyFill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7" fillId="0" borderId="19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3" fillId="0" borderId="0" applyBorder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 applyBorder="0">
      <alignment vertical="center"/>
    </xf>
    <xf numFmtId="0" fontId="0" fillId="1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3" fillId="0" borderId="0" applyBorder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53" fillId="0" borderId="21" applyNumberFormat="0" applyFill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3" fillId="0" borderId="0" applyBorder="0">
      <alignment vertical="center"/>
    </xf>
    <xf numFmtId="0" fontId="0" fillId="7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12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1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12" borderId="0" applyNumberFormat="0" applyBorder="0" applyAlignment="0" applyProtection="0">
      <alignment vertical="center"/>
    </xf>
    <xf numFmtId="0" fontId="39" fillId="0" borderId="0" applyBorder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0" fillId="0" borderId="0" applyBorder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7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8" fillId="0" borderId="0" applyBorder="0">
      <alignment vertical="center"/>
    </xf>
    <xf numFmtId="0" fontId="2" fillId="25" borderId="0" applyNumberFormat="0" applyBorder="0" applyAlignment="0" applyProtection="0">
      <alignment vertical="center"/>
    </xf>
    <xf numFmtId="0" fontId="0" fillId="0" borderId="0" applyBorder="0" applyProtection="0">
      <alignment vertical="center"/>
    </xf>
    <xf numFmtId="0" fontId="0" fillId="0" borderId="0" applyBorder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7" fillId="0" borderId="19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0" borderId="0" applyBorder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0" borderId="0" applyBorder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0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6" fillId="0" borderId="26" applyNumberFormat="0" applyFill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0" borderId="0" applyBorder="0" applyProtection="0">
      <alignment vertical="center"/>
    </xf>
    <xf numFmtId="0" fontId="0" fillId="0" borderId="0" applyBorder="0">
      <alignment vertical="center"/>
    </xf>
    <xf numFmtId="0" fontId="0" fillId="1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0" borderId="19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5" fillId="0" borderId="25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1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49" fillId="0" borderId="29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1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53" fillId="0" borderId="21" applyNumberFormat="0" applyFill="0" applyAlignment="0" applyProtection="0">
      <alignment vertical="center"/>
    </xf>
    <xf numFmtId="0" fontId="3" fillId="0" borderId="0" applyBorder="0">
      <alignment vertical="center"/>
    </xf>
    <xf numFmtId="0" fontId="0" fillId="0" borderId="0" applyBorder="0">
      <alignment vertical="center"/>
    </xf>
    <xf numFmtId="0" fontId="0" fillId="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1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0" fillId="7" borderId="0" applyNumberFormat="0" applyBorder="0" applyAlignment="0" applyProtection="0">
      <alignment vertical="center"/>
    </xf>
    <xf numFmtId="0" fontId="25" fillId="0" borderId="25" applyNumberFormat="0" applyFill="0" applyAlignment="0" applyProtection="0">
      <alignment vertical="center"/>
    </xf>
    <xf numFmtId="0" fontId="7" fillId="0" borderId="19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18" fillId="0" borderId="0" applyBorder="0">
      <alignment vertical="center"/>
    </xf>
    <xf numFmtId="0" fontId="0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3" fillId="0" borderId="0" applyBorder="0">
      <alignment vertical="center"/>
    </xf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0" fillId="16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3" fillId="0" borderId="0" applyBorder="0">
      <alignment vertical="center"/>
    </xf>
    <xf numFmtId="0" fontId="2" fillId="2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2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3" fillId="22" borderId="20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3" fillId="0" borderId="0" applyBorder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49" fillId="0" borderId="30" applyNumberFormat="0" applyFill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5" fillId="0" borderId="15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55" fillId="8" borderId="0" applyBorder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" fillId="25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0" fillId="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3" fillId="0" borderId="0" applyBorder="0">
      <alignment vertical="center"/>
    </xf>
    <xf numFmtId="0" fontId="0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0" borderId="0" applyBorder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2" fillId="0" borderId="0" applyBorder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3" fillId="0" borderId="0" applyBorder="0">
      <alignment vertical="center"/>
    </xf>
    <xf numFmtId="0" fontId="0" fillId="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0" fillId="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0" fillId="4" borderId="0" applyNumberFormat="0" applyBorder="0" applyAlignment="0" applyProtection="0">
      <alignment vertical="center"/>
    </xf>
    <xf numFmtId="0" fontId="45" fillId="0" borderId="22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3" fillId="0" borderId="0" applyBorder="0">
      <alignment vertical="center"/>
    </xf>
    <xf numFmtId="0" fontId="23" fillId="22" borderId="20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0" borderId="15" applyNumberFormat="0" applyFill="0" applyAlignment="0" applyProtection="0">
      <alignment vertical="center"/>
    </xf>
    <xf numFmtId="0" fontId="0" fillId="0" borderId="0" applyBorder="0">
      <alignment vertical="center"/>
    </xf>
    <xf numFmtId="0" fontId="0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2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14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47" fillId="0" borderId="13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0" fillId="1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0" fillId="1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2" fillId="1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45" fillId="0" borderId="22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1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6" fillId="0" borderId="0" applyBorder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0" fillId="9" borderId="0" applyNumberFormat="0" applyBorder="0" applyAlignment="0" applyProtection="0">
      <alignment vertical="center"/>
    </xf>
    <xf numFmtId="0" fontId="18" fillId="0" borderId="0" applyBorder="0">
      <alignment vertical="center"/>
    </xf>
    <xf numFmtId="0" fontId="32" fillId="13" borderId="18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5" fillId="0" borderId="15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5" borderId="0" applyNumberFormat="0" applyBorder="0" applyAlignment="0" applyProtection="0">
      <alignment vertical="center"/>
    </xf>
    <xf numFmtId="0" fontId="25" fillId="0" borderId="25" applyNumberFormat="0" applyFill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3" fillId="0" borderId="0" applyBorder="0">
      <alignment vertical="center"/>
    </xf>
    <xf numFmtId="0" fontId="0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18" fillId="0" borderId="0" applyBorder="0">
      <alignment vertical="center"/>
    </xf>
    <xf numFmtId="0" fontId="2" fillId="2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6" fillId="0" borderId="26" applyNumberFormat="0" applyFill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8" fillId="0" borderId="0" applyBorder="0">
      <alignment vertical="center"/>
    </xf>
    <xf numFmtId="0" fontId="0" fillId="0" borderId="0" applyBorder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7" fillId="0" borderId="19" applyNumberFormat="0" applyFill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10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6" fillId="0" borderId="26" applyNumberFormat="0" applyFill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39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3" fillId="0" borderId="0" applyBorder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3" fillId="0" borderId="0" applyBorder="0">
      <alignment vertical="center"/>
    </xf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0" fillId="1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1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32" fillId="13" borderId="18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0" fillId="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9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1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9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0" borderId="0" applyBorder="0">
      <alignment vertical="center"/>
      <protection locked="0"/>
    </xf>
    <xf numFmtId="0" fontId="32" fillId="20" borderId="18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40" fillId="0" borderId="0" applyBorder="0">
      <alignment vertical="center"/>
    </xf>
    <xf numFmtId="0" fontId="0" fillId="0" borderId="0" applyBorder="0">
      <alignment vertical="center"/>
      <protection locked="0"/>
    </xf>
    <xf numFmtId="0" fontId="0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2" fillId="0" borderId="0" applyBorder="0">
      <alignment vertical="center"/>
      <protection locked="0"/>
    </xf>
    <xf numFmtId="0" fontId="0" fillId="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0" fillId="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5" borderId="0" applyNumberFormat="0" applyBorder="0" applyAlignment="0" applyProtection="0">
      <alignment vertical="center"/>
    </xf>
    <xf numFmtId="0" fontId="1" fillId="0" borderId="16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6" fillId="0" borderId="26" applyNumberFormat="0" applyFill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9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2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7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3" fillId="0" borderId="15" applyNumberFormat="0" applyFill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0" fillId="9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2" fillId="0" borderId="0" applyBorder="0">
      <alignment vertical="center"/>
    </xf>
    <xf numFmtId="0" fontId="0" fillId="14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0" fillId="9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39" fillId="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3" fillId="0" borderId="0" applyBorder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5" fillId="0" borderId="25" applyNumberFormat="0" applyFill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0" fillId="1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3" fillId="0" borderId="0" applyBorder="0">
      <alignment vertical="center"/>
    </xf>
    <xf numFmtId="0" fontId="0" fillId="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26" fillId="0" borderId="26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" fillId="0" borderId="19" applyNumberFormat="0" applyFill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16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0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2" fillId="2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8" fillId="0" borderId="0" applyBorder="0">
      <alignment vertical="center"/>
    </xf>
    <xf numFmtId="0" fontId="0" fillId="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0" fillId="9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0" borderId="0" applyBorder="0">
      <alignment vertical="center"/>
    </xf>
    <xf numFmtId="0" fontId="12" fillId="0" borderId="0" applyBorder="0">
      <alignment vertical="center"/>
    </xf>
    <xf numFmtId="0" fontId="13" fillId="0" borderId="15" applyNumberFormat="0" applyFill="0" applyAlignment="0" applyProtection="0">
      <alignment vertical="center"/>
    </xf>
    <xf numFmtId="0" fontId="3" fillId="0" borderId="0" applyBorder="0">
      <alignment vertical="center"/>
    </xf>
    <xf numFmtId="0" fontId="0" fillId="7" borderId="0" applyNumberFormat="0" applyBorder="0" applyAlignment="0" applyProtection="0">
      <alignment vertical="center"/>
    </xf>
    <xf numFmtId="0" fontId="23" fillId="22" borderId="20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20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39" fillId="0" borderId="0" applyBorder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7" fillId="0" borderId="19" applyNumberFormat="0" applyFill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0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0" fillId="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2" fillId="2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0" fillId="0" borderId="0" applyBorder="0">
      <alignment vertical="center"/>
      <protection locked="0"/>
    </xf>
    <xf numFmtId="0" fontId="0" fillId="0" borderId="0" applyBorder="0">
      <alignment vertical="center"/>
      <protection locked="0"/>
    </xf>
    <xf numFmtId="0" fontId="26" fillId="0" borderId="26" applyNumberFormat="0" applyFill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0" fillId="12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2" fillId="2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40" fillId="0" borderId="0" applyBorder="0">
      <alignment vertical="center"/>
    </xf>
    <xf numFmtId="0" fontId="3" fillId="0" borderId="0" applyBorder="0">
      <alignment vertical="center"/>
    </xf>
    <xf numFmtId="0" fontId="0" fillId="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10" borderId="0" applyNumberFormat="0" applyBorder="0" applyAlignment="0" applyProtection="0">
      <alignment vertical="center"/>
    </xf>
    <xf numFmtId="0" fontId="23" fillId="22" borderId="20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3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3" fillId="0" borderId="0" applyBorder="0">
      <alignment vertical="center"/>
    </xf>
    <xf numFmtId="0" fontId="25" fillId="0" borderId="25" applyNumberFormat="0" applyFill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3" fillId="0" borderId="0" applyBorder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2" fillId="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6" fillId="0" borderId="26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0" borderId="0" applyBorder="0">
      <alignment vertical="center"/>
      <protection locked="0"/>
    </xf>
    <xf numFmtId="0" fontId="0" fillId="0" borderId="0" applyBorder="0">
      <alignment vertical="center"/>
      <protection locked="0"/>
    </xf>
    <xf numFmtId="0" fontId="2" fillId="15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3" fillId="0" borderId="0" applyBorder="0">
      <alignment vertical="center"/>
    </xf>
    <xf numFmtId="0" fontId="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 applyBorder="0">
      <alignment vertical="center"/>
      <protection locked="0"/>
    </xf>
    <xf numFmtId="0" fontId="2" fillId="15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1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40" fillId="0" borderId="0" applyBorder="0">
      <alignment vertical="center"/>
    </xf>
    <xf numFmtId="0" fontId="0" fillId="1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0" fillId="7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0" fillId="5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0" fillId="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3" fillId="0" borderId="0" applyBorder="0">
      <alignment vertical="center"/>
    </xf>
    <xf numFmtId="0" fontId="0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 applyBorder="0">
      <alignment vertical="center"/>
      <protection locked="0"/>
    </xf>
    <xf numFmtId="0" fontId="3" fillId="0" borderId="0" applyBorder="0">
      <alignment vertical="center"/>
    </xf>
    <xf numFmtId="0" fontId="25" fillId="0" borderId="0" applyNumberForma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1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3" fillId="0" borderId="0" applyBorder="0">
      <alignment vertical="center"/>
    </xf>
    <xf numFmtId="0" fontId="0" fillId="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9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5" fillId="0" borderId="15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14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0" fillId="1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3" fillId="0" borderId="0" applyBorder="0">
      <alignment vertical="center"/>
    </xf>
    <xf numFmtId="0" fontId="0" fillId="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3" fillId="0" borderId="0" applyBorder="0">
      <alignment vertical="center"/>
    </xf>
    <xf numFmtId="0" fontId="2" fillId="13" borderId="0" applyNumberFormat="0" applyBorder="0" applyAlignment="0" applyProtection="0">
      <alignment vertical="center"/>
    </xf>
    <xf numFmtId="0" fontId="25" fillId="0" borderId="25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2" fillId="1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3" fillId="0" borderId="0" applyBorder="0">
      <alignment vertical="center"/>
    </xf>
    <xf numFmtId="0" fontId="0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 applyBorder="0">
      <alignment vertical="center"/>
      <protection locked="0"/>
    </xf>
    <xf numFmtId="0" fontId="0" fillId="0" borderId="0" applyBorder="0">
      <alignment vertical="center"/>
      <protection locked="0"/>
    </xf>
    <xf numFmtId="0" fontId="2" fillId="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6" fillId="0" borderId="0" applyBorder="0">
      <alignment vertical="center"/>
    </xf>
    <xf numFmtId="0" fontId="3" fillId="0" borderId="0" applyBorder="0">
      <alignment vertical="center"/>
    </xf>
    <xf numFmtId="0" fontId="0" fillId="14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6" fillId="0" borderId="0" applyBorder="0">
      <alignment vertical="center"/>
    </xf>
    <xf numFmtId="0" fontId="0" fillId="10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5" fillId="0" borderId="25" applyNumberFormat="0" applyFill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3" fillId="0" borderId="0" applyBorder="0">
      <alignment vertical="center"/>
    </xf>
    <xf numFmtId="0" fontId="0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0" fillId="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0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" fillId="0" borderId="16" applyNumberFormat="0" applyFill="0" applyAlignment="0" applyProtection="0">
      <alignment vertical="center"/>
    </xf>
    <xf numFmtId="0" fontId="1" fillId="0" borderId="16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5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6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20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2" fillId="1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0" fillId="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" fillId="0" borderId="16" applyNumberFormat="0" applyFill="0" applyAlignment="0" applyProtection="0">
      <alignment vertical="center"/>
    </xf>
    <xf numFmtId="0" fontId="0" fillId="0" borderId="0" applyBorder="0">
      <alignment vertical="center"/>
    </xf>
    <xf numFmtId="0" fontId="3" fillId="0" borderId="0" applyBorder="0">
      <alignment vertical="center"/>
    </xf>
    <xf numFmtId="0" fontId="0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47" fillId="0" borderId="27" applyNumberFormat="0" applyFill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3" fillId="0" borderId="0" applyBorder="0">
      <alignment vertical="center"/>
      <protection locked="0"/>
    </xf>
    <xf numFmtId="0" fontId="0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7" borderId="0" applyNumberFormat="0" applyBorder="0" applyAlignment="0" applyProtection="0">
      <alignment vertical="center"/>
    </xf>
    <xf numFmtId="0" fontId="26" fillId="0" borderId="26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8" fillId="0" borderId="0" applyBorder="0">
      <alignment vertical="center"/>
    </xf>
    <xf numFmtId="0" fontId="0" fillId="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3" fillId="0" borderId="0" applyBorder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" fillId="0" borderId="16" applyNumberFormat="0" applyFill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" fillId="0" borderId="0" applyBorder="0">
      <alignment vertical="center"/>
    </xf>
    <xf numFmtId="0" fontId="0" fillId="14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10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7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0" fillId="20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7" fillId="0" borderId="19" applyNumberFormat="0" applyFill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" fillId="1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5" fillId="0" borderId="25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" fillId="0" borderId="16" applyNumberFormat="0" applyFill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0" fillId="0" borderId="0" applyBorder="0">
      <alignment vertical="center"/>
    </xf>
    <xf numFmtId="0" fontId="0" fillId="1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3" fillId="0" borderId="0" applyBorder="0">
      <alignment vertical="center"/>
      <protection locked="0"/>
    </xf>
    <xf numFmtId="0" fontId="2" fillId="4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0" fillId="1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6" fillId="0" borderId="26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1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7" borderId="0" applyNumberFormat="0" applyBorder="0" applyAlignment="0" applyProtection="0">
      <alignment vertical="center"/>
    </xf>
  </cellStyleXfs>
  <cellXfs count="152">
    <xf numFmtId="0" fontId="0" fillId="0" borderId="0" xfId="0" applyAlignment="1"/>
    <xf numFmtId="0" fontId="49" fillId="0" borderId="0" xfId="0" applyFont="1" applyAlignment="1"/>
    <xf numFmtId="0" fontId="56" fillId="0" borderId="0" xfId="0" applyFont="1" applyAlignment="1"/>
    <xf numFmtId="0" fontId="56" fillId="0" borderId="1" xfId="0" applyFont="1" applyBorder="1" applyAlignment="1"/>
    <xf numFmtId="0" fontId="57" fillId="0" borderId="1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56" fillId="0" borderId="1" xfId="0" applyFont="1" applyBorder="1" applyAlignment="1">
      <alignment horizontal="center" vertical="center"/>
    </xf>
    <xf numFmtId="177" fontId="56" fillId="0" borderId="1" xfId="0" applyNumberFormat="1" applyFont="1" applyFill="1" applyBorder="1" applyAlignment="1"/>
    <xf numFmtId="177" fontId="58" fillId="0" borderId="1" xfId="0" applyNumberFormat="1" applyFont="1" applyBorder="1" applyAlignment="1"/>
    <xf numFmtId="0" fontId="56" fillId="0" borderId="1" xfId="0" applyFont="1" applyBorder="1" applyAlignment="1">
      <alignment horizontal="center"/>
    </xf>
    <xf numFmtId="0" fontId="56" fillId="0" borderId="2" xfId="0" applyFont="1" applyBorder="1" applyAlignment="1">
      <alignment horizontal="center" vertical="center"/>
    </xf>
    <xf numFmtId="0" fontId="56" fillId="0" borderId="3" xfId="0" applyFont="1" applyBorder="1" applyAlignment="1">
      <alignment horizontal="center" vertical="center"/>
    </xf>
    <xf numFmtId="177" fontId="58" fillId="0" borderId="1" xfId="0" applyNumberFormat="1" applyFont="1" applyBorder="1" applyAlignment="1">
      <alignment horizontal="center"/>
    </xf>
    <xf numFmtId="0" fontId="56" fillId="0" borderId="4" xfId="0" applyFont="1" applyBorder="1" applyAlignment="1">
      <alignment horizontal="center" vertical="center"/>
    </xf>
    <xf numFmtId="0" fontId="57" fillId="0" borderId="0" xfId="0" applyFont="1" applyAlignment="1"/>
    <xf numFmtId="0" fontId="56" fillId="0" borderId="0" xfId="0" applyFont="1" applyAlignment="1">
      <alignment wrapText="1"/>
    </xf>
    <xf numFmtId="0" fontId="56" fillId="0" borderId="0" xfId="0" applyFont="1" applyAlignment="1">
      <alignment vertical="center"/>
    </xf>
    <xf numFmtId="0" fontId="56" fillId="2" borderId="0" xfId="0" applyFont="1" applyFill="1" applyAlignment="1">
      <alignment wrapText="1"/>
    </xf>
    <xf numFmtId="0" fontId="56" fillId="2" borderId="0" xfId="0" applyFont="1" applyFill="1" applyAlignment="1">
      <alignment vertical="center"/>
    </xf>
    <xf numFmtId="0" fontId="57" fillId="0" borderId="1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1" xfId="0" applyFont="1" applyBorder="1" applyAlignment="1">
      <alignment horizontal="left" vertical="center"/>
    </xf>
    <xf numFmtId="0" fontId="56" fillId="2" borderId="1" xfId="0" applyFont="1" applyFill="1" applyBorder="1" applyAlignment="1"/>
    <xf numFmtId="0" fontId="59" fillId="3" borderId="1" xfId="0" applyFont="1" applyFill="1" applyBorder="1" applyAlignment="1">
      <alignment horizontal="center" vertical="center" wrapText="1"/>
    </xf>
    <xf numFmtId="0" fontId="60" fillId="0" borderId="1" xfId="0" applyFont="1" applyBorder="1" applyAlignment="1">
      <alignment horizontal="left" vertical="center" wrapText="1"/>
    </xf>
    <xf numFmtId="0" fontId="60" fillId="0" borderId="1" xfId="0" applyFont="1" applyBorder="1" applyAlignment="1">
      <alignment horizontal="left" vertical="center"/>
    </xf>
    <xf numFmtId="43" fontId="61" fillId="0" borderId="1" xfId="0" applyNumberFormat="1" applyFont="1" applyBorder="1" applyAlignment="1">
      <alignment horizontal="right" vertical="center" wrapText="1"/>
    </xf>
    <xf numFmtId="43" fontId="62" fillId="0" borderId="1" xfId="0" applyNumberFormat="1" applyFont="1" applyBorder="1" applyAlignment="1">
      <alignment horizontal="right" vertical="center" wrapText="1"/>
    </xf>
    <xf numFmtId="43" fontId="62" fillId="0" borderId="1" xfId="0" applyNumberFormat="1" applyFont="1" applyFill="1" applyBorder="1" applyAlignment="1">
      <alignment horizontal="right" vertical="center" wrapText="1"/>
    </xf>
    <xf numFmtId="0" fontId="0" fillId="0" borderId="0" xfId="0" applyFill="1" applyAlignment="1"/>
    <xf numFmtId="0" fontId="4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 vertical="center"/>
    </xf>
    <xf numFmtId="0" fontId="63" fillId="0" borderId="0" xfId="0" applyFont="1" applyFill="1" applyAlignment="1">
      <alignment horizontal="center" vertical="center"/>
    </xf>
    <xf numFmtId="0" fontId="49" fillId="0" borderId="2" xfId="0" applyFont="1" applyFill="1" applyBorder="1" applyAlignment="1">
      <alignment horizontal="center" vertical="center" wrapText="1"/>
    </xf>
    <xf numFmtId="0" fontId="49" fillId="0" borderId="2" xfId="0" applyFont="1" applyFill="1" applyBorder="1" applyAlignment="1">
      <alignment horizontal="center" vertical="center"/>
    </xf>
    <xf numFmtId="0" fontId="49" fillId="0" borderId="5" xfId="0" applyFont="1" applyFill="1" applyBorder="1" applyAlignment="1">
      <alignment horizontal="center" vertical="center" wrapText="1"/>
    </xf>
    <xf numFmtId="0" fontId="49" fillId="0" borderId="6" xfId="0" applyFont="1" applyFill="1" applyBorder="1" applyAlignment="1">
      <alignment horizontal="center" vertical="center" wrapText="1"/>
    </xf>
    <xf numFmtId="0" fontId="49" fillId="0" borderId="4" xfId="0" applyFont="1" applyFill="1" applyBorder="1" applyAlignment="1">
      <alignment horizontal="center" vertical="center" wrapText="1"/>
    </xf>
    <xf numFmtId="0" fontId="49" fillId="0" borderId="4" xfId="0" applyFont="1" applyFill="1" applyBorder="1" applyAlignment="1">
      <alignment horizontal="center" vertical="center"/>
    </xf>
    <xf numFmtId="0" fontId="64" fillId="0" borderId="2" xfId="0" applyFont="1" applyFill="1" applyBorder="1" applyAlignment="1">
      <alignment horizontal="center" vertical="center" wrapText="1"/>
    </xf>
    <xf numFmtId="0" fontId="64" fillId="0" borderId="1" xfId="0" applyFont="1" applyFill="1" applyBorder="1" applyAlignment="1">
      <alignment horizontal="center" vertical="center" wrapText="1"/>
    </xf>
    <xf numFmtId="0" fontId="64" fillId="0" borderId="5" xfId="0" applyFont="1" applyFill="1" applyBorder="1" applyAlignment="1">
      <alignment horizontal="center" vertical="center" wrapText="1"/>
    </xf>
    <xf numFmtId="0" fontId="64" fillId="0" borderId="6" xfId="0" applyFont="1" applyFill="1" applyBorder="1" applyAlignment="1">
      <alignment horizontal="center" vertical="center" wrapText="1"/>
    </xf>
    <xf numFmtId="0" fontId="64" fillId="0" borderId="3" xfId="0" applyFont="1" applyFill="1" applyBorder="1" applyAlignment="1">
      <alignment horizontal="center" vertical="center" wrapText="1"/>
    </xf>
    <xf numFmtId="0" fontId="49" fillId="0" borderId="3" xfId="0" applyFont="1" applyFill="1" applyBorder="1" applyAlignment="1">
      <alignment horizontal="center" vertical="center" wrapText="1"/>
    </xf>
    <xf numFmtId="0" fontId="49" fillId="0" borderId="3" xfId="0" applyFont="1" applyFill="1" applyBorder="1" applyAlignment="1">
      <alignment horizontal="center" vertical="center"/>
    </xf>
    <xf numFmtId="0" fontId="49" fillId="0" borderId="1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49" fillId="4" borderId="3" xfId="0" applyFont="1" applyFill="1" applyBorder="1" applyAlignment="1">
      <alignment horizontal="center" vertical="center"/>
    </xf>
    <xf numFmtId="176" fontId="49" fillId="4" borderId="1" xfId="0" applyNumberFormat="1" applyFont="1" applyFill="1" applyBorder="1" applyAlignment="1">
      <alignment vertical="center"/>
    </xf>
    <xf numFmtId="179" fontId="49" fillId="4" borderId="1" xfId="0" applyNumberFormat="1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176" fontId="0" fillId="0" borderId="1" xfId="0" applyNumberFormat="1" applyFill="1" applyBorder="1" applyAlignment="1">
      <alignment vertical="center"/>
    </xf>
    <xf numFmtId="179" fontId="0" fillId="0" borderId="1" xfId="0" applyNumberForma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64" fillId="0" borderId="7" xfId="0" applyFont="1" applyFill="1" applyBorder="1" applyAlignment="1">
      <alignment horizontal="center" vertical="center" wrapText="1"/>
    </xf>
    <xf numFmtId="0" fontId="65" fillId="0" borderId="1" xfId="0" applyNumberFormat="1" applyFont="1" applyFill="1" applyBorder="1" applyAlignment="1">
      <alignment horizontal="center" vertical="center" wrapText="1"/>
    </xf>
    <xf numFmtId="179" fontId="49" fillId="0" borderId="1" xfId="0" applyNumberFormat="1" applyFont="1" applyFill="1" applyBorder="1" applyAlignment="1">
      <alignment horizontal="center" vertical="center" wrapText="1"/>
    </xf>
    <xf numFmtId="0" fontId="49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9" fontId="0" fillId="0" borderId="1" xfId="0" applyNumberFormat="1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179" fontId="0" fillId="0" borderId="0" xfId="0" applyNumberForma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63" fillId="0" borderId="0" xfId="0" applyFont="1" applyFill="1" applyAlignment="1">
      <alignment horizontal="center" vertical="center" wrapText="1"/>
    </xf>
    <xf numFmtId="0" fontId="49" fillId="0" borderId="7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49" fillId="4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179" fontId="0" fillId="0" borderId="0" xfId="0" applyNumberFormat="1" applyFont="1" applyFill="1" applyAlignment="1">
      <alignment horizontal="right" vertical="center"/>
    </xf>
    <xf numFmtId="176" fontId="64" fillId="0" borderId="8" xfId="0" applyNumberFormat="1" applyFont="1" applyFill="1" applyBorder="1" applyAlignment="1">
      <alignment horizontal="center" vertical="center" wrapText="1"/>
    </xf>
    <xf numFmtId="179" fontId="64" fillId="0" borderId="9" xfId="0" applyNumberFormat="1" applyFont="1" applyFill="1" applyBorder="1" applyAlignment="1">
      <alignment horizontal="center" vertical="center" wrapText="1"/>
    </xf>
    <xf numFmtId="179" fontId="64" fillId="0" borderId="1" xfId="0" applyNumberFormat="1" applyFont="1" applyFill="1" applyBorder="1" applyAlignment="1">
      <alignment horizontal="center" vertical="center" wrapText="1"/>
    </xf>
    <xf numFmtId="176" fontId="64" fillId="0" borderId="1" xfId="0" applyNumberFormat="1" applyFont="1" applyFill="1" applyBorder="1" applyAlignment="1">
      <alignment horizontal="center" vertical="center" wrapText="1"/>
    </xf>
    <xf numFmtId="179" fontId="64" fillId="0" borderId="5" xfId="0" applyNumberFormat="1" applyFont="1" applyFill="1" applyBorder="1" applyAlignment="1">
      <alignment horizontal="center" vertical="center" wrapText="1"/>
    </xf>
    <xf numFmtId="179" fontId="64" fillId="0" borderId="8" xfId="0" applyNumberFormat="1" applyFont="1" applyFill="1" applyBorder="1" applyAlignment="1">
      <alignment horizontal="center" vertical="center" wrapText="1"/>
    </xf>
    <xf numFmtId="179" fontId="64" fillId="0" borderId="10" xfId="0" applyNumberFormat="1" applyFont="1" applyFill="1" applyBorder="1" applyAlignment="1">
      <alignment horizontal="center" vertical="center" wrapText="1"/>
    </xf>
    <xf numFmtId="0" fontId="66" fillId="0" borderId="1" xfId="0" applyNumberFormat="1" applyFont="1" applyFill="1" applyBorder="1" applyAlignment="1">
      <alignment horizontal="center" vertical="center" wrapText="1"/>
    </xf>
    <xf numFmtId="9" fontId="66" fillId="0" borderId="1" xfId="0" applyNumberFormat="1" applyFont="1" applyFill="1" applyBorder="1" applyAlignment="1">
      <alignment horizontal="center" vertical="center" wrapText="1"/>
    </xf>
    <xf numFmtId="9" fontId="0" fillId="0" borderId="1" xfId="0" applyNumberFormat="1" applyFill="1" applyBorder="1" applyAlignment="1">
      <alignment horizontal="center" vertical="center" wrapText="1"/>
    </xf>
    <xf numFmtId="177" fontId="0" fillId="0" borderId="1" xfId="0" applyNumberFormat="1" applyFill="1" applyBorder="1" applyAlignment="1">
      <alignment horizontal="center" vertical="center" wrapText="1"/>
    </xf>
    <xf numFmtId="180" fontId="67" fillId="0" borderId="1" xfId="0" applyNumberFormat="1" applyFont="1" applyFill="1" applyBorder="1" applyAlignment="1">
      <alignment horizontal="center" vertical="center" wrapText="1"/>
    </xf>
    <xf numFmtId="0" fontId="64" fillId="0" borderId="1" xfId="0" applyFont="1" applyFill="1" applyBorder="1" applyAlignment="1">
      <alignment vertical="center" wrapText="1"/>
    </xf>
    <xf numFmtId="0" fontId="68" fillId="0" borderId="1" xfId="0" applyNumberFormat="1" applyFont="1" applyFill="1" applyBorder="1" applyAlignment="1">
      <alignment horizontal="left" vertical="center" wrapText="1"/>
    </xf>
    <xf numFmtId="179" fontId="64" fillId="0" borderId="6" xfId="0" applyNumberFormat="1" applyFont="1" applyFill="1" applyBorder="1" applyAlignment="1">
      <alignment horizontal="center" vertical="center" wrapText="1"/>
    </xf>
    <xf numFmtId="0" fontId="64" fillId="0" borderId="5" xfId="3873" applyFont="1" applyFill="1" applyBorder="1" applyAlignment="1">
      <alignment horizontal="center" vertical="center" wrapText="1"/>
    </xf>
    <xf numFmtId="0" fontId="64" fillId="0" borderId="6" xfId="3873" applyFont="1" applyFill="1" applyBorder="1" applyAlignment="1">
      <alignment horizontal="center" vertical="center" wrapText="1"/>
    </xf>
    <xf numFmtId="0" fontId="64" fillId="0" borderId="7" xfId="3873" applyFont="1" applyFill="1" applyBorder="1" applyAlignment="1">
      <alignment horizontal="center" vertical="center" wrapText="1"/>
    </xf>
    <xf numFmtId="0" fontId="67" fillId="0" borderId="1" xfId="0" applyNumberFormat="1" applyFont="1" applyFill="1" applyBorder="1" applyAlignment="1">
      <alignment horizontal="left" vertical="center" wrapText="1"/>
    </xf>
    <xf numFmtId="181" fontId="64" fillId="0" borderId="7" xfId="3873" applyNumberFormat="1" applyFont="1" applyFill="1" applyBorder="1" applyAlignment="1">
      <alignment horizontal="center" vertical="center" wrapText="1"/>
    </xf>
    <xf numFmtId="181" fontId="64" fillId="0" borderId="6" xfId="3873" applyNumberFormat="1" applyFont="1" applyFill="1" applyBorder="1" applyAlignment="1">
      <alignment horizontal="center" vertical="center" wrapText="1"/>
    </xf>
    <xf numFmtId="0" fontId="64" fillId="0" borderId="11" xfId="3873" applyFont="1" applyFill="1" applyBorder="1" applyAlignment="1">
      <alignment horizontal="center" vertical="center" wrapText="1"/>
    </xf>
    <xf numFmtId="0" fontId="64" fillId="0" borderId="12" xfId="3873" applyFont="1" applyFill="1" applyBorder="1" applyAlignment="1">
      <alignment horizontal="center" vertical="center" wrapText="1"/>
    </xf>
    <xf numFmtId="0" fontId="64" fillId="0" borderId="1" xfId="3873" applyFont="1" applyFill="1" applyBorder="1" applyAlignment="1">
      <alignment horizontal="center" vertical="center" wrapText="1"/>
    </xf>
    <xf numFmtId="181" fontId="64" fillId="0" borderId="1" xfId="3873" applyNumberFormat="1" applyFont="1" applyFill="1" applyBorder="1" applyAlignment="1">
      <alignment horizontal="center" vertical="center" wrapText="1"/>
    </xf>
    <xf numFmtId="176" fontId="63" fillId="0" borderId="0" xfId="0" applyNumberFormat="1" applyFont="1" applyFill="1" applyAlignment="1">
      <alignment horizontal="center" vertical="center" wrapText="1"/>
    </xf>
    <xf numFmtId="179" fontId="63" fillId="0" borderId="0" xfId="0" applyNumberFormat="1" applyFont="1" applyFill="1" applyAlignment="1">
      <alignment horizontal="center" vertical="center" wrapText="1"/>
    </xf>
    <xf numFmtId="0" fontId="64" fillId="0" borderId="4" xfId="0" applyFont="1" applyFill="1" applyBorder="1" applyAlignment="1">
      <alignment horizontal="center" vertical="center" wrapText="1"/>
    </xf>
    <xf numFmtId="176" fontId="64" fillId="0" borderId="2" xfId="0" applyNumberFormat="1" applyFont="1" applyFill="1" applyBorder="1" applyAlignment="1">
      <alignment horizontal="center" vertical="center" wrapText="1"/>
    </xf>
    <xf numFmtId="179" fontId="64" fillId="0" borderId="2" xfId="0" applyNumberFormat="1" applyFont="1" applyFill="1" applyBorder="1" applyAlignment="1">
      <alignment horizontal="center" vertical="center" wrapText="1"/>
    </xf>
    <xf numFmtId="176" fontId="64" fillId="0" borderId="3" xfId="0" applyNumberFormat="1" applyFont="1" applyFill="1" applyBorder="1" applyAlignment="1">
      <alignment horizontal="center" vertical="center" wrapText="1"/>
    </xf>
    <xf numFmtId="179" fontId="64" fillId="0" borderId="3" xfId="0" applyNumberFormat="1" applyFont="1" applyFill="1" applyBorder="1" applyAlignment="1">
      <alignment horizontal="center" vertical="center" wrapText="1"/>
    </xf>
    <xf numFmtId="179" fontId="64" fillId="0" borderId="7" xfId="0" applyNumberFormat="1" applyFont="1" applyFill="1" applyBorder="1" applyAlignment="1">
      <alignment horizontal="center" vertical="center" wrapText="1"/>
    </xf>
    <xf numFmtId="182" fontId="49" fillId="4" borderId="1" xfId="0" applyNumberFormat="1" applyFont="1" applyFill="1" applyBorder="1" applyAlignment="1">
      <alignment vertical="center"/>
    </xf>
    <xf numFmtId="182" fontId="0" fillId="0" borderId="1" xfId="0" applyNumberFormat="1" applyFill="1" applyBorder="1" applyAlignment="1">
      <alignment vertical="center"/>
    </xf>
    <xf numFmtId="181" fontId="64" fillId="0" borderId="1" xfId="0" applyNumberFormat="1" applyFont="1" applyFill="1" applyBorder="1" applyAlignment="1">
      <alignment horizontal="center" vertical="center" wrapText="1"/>
    </xf>
    <xf numFmtId="181" fontId="64" fillId="0" borderId="7" xfId="0" applyNumberFormat="1" applyFont="1" applyFill="1" applyBorder="1" applyAlignment="1">
      <alignment horizontal="center" vertical="center" wrapText="1"/>
    </xf>
    <xf numFmtId="0" fontId="69" fillId="0" borderId="0" xfId="0" applyFont="1" applyFill="1" applyAlignment="1">
      <alignment horizontal="center" vertical="center" wrapText="1"/>
    </xf>
    <xf numFmtId="0" fontId="69" fillId="0" borderId="2" xfId="0" applyFont="1" applyFill="1" applyBorder="1" applyAlignment="1">
      <alignment horizontal="center" vertical="center" wrapText="1"/>
    </xf>
    <xf numFmtId="0" fontId="69" fillId="0" borderId="8" xfId="0" applyFont="1" applyFill="1" applyBorder="1" applyAlignment="1">
      <alignment horizontal="center" vertical="center" wrapText="1"/>
    </xf>
    <xf numFmtId="179" fontId="69" fillId="0" borderId="1" xfId="0" applyNumberFormat="1" applyFont="1" applyFill="1" applyBorder="1" applyAlignment="1">
      <alignment horizontal="center" vertical="center" wrapText="1"/>
    </xf>
    <xf numFmtId="0" fontId="69" fillId="0" borderId="4" xfId="0" applyFont="1" applyFill="1" applyBorder="1" applyAlignment="1">
      <alignment horizontal="center" vertical="center" wrapText="1"/>
    </xf>
    <xf numFmtId="179" fontId="69" fillId="0" borderId="3" xfId="0" applyNumberFormat="1" applyFont="1" applyFill="1" applyBorder="1" applyAlignment="1">
      <alignment horizontal="center" vertical="center" wrapText="1"/>
    </xf>
    <xf numFmtId="179" fontId="70" fillId="4" borderId="1" xfId="0" applyNumberFormat="1" applyFont="1" applyFill="1" applyBorder="1" applyAlignment="1">
      <alignment vertical="center"/>
    </xf>
    <xf numFmtId="179" fontId="71" fillId="0" borderId="1" xfId="0" applyNumberFormat="1" applyFont="1" applyFill="1" applyBorder="1" applyAlignment="1">
      <alignment vertical="center"/>
    </xf>
    <xf numFmtId="0" fontId="71" fillId="0" borderId="1" xfId="0" applyFont="1" applyFill="1" applyBorder="1" applyAlignment="1">
      <alignment horizontal="center" vertical="center" wrapText="1"/>
    </xf>
    <xf numFmtId="179" fontId="71" fillId="0" borderId="0" xfId="0" applyNumberFormat="1" applyFont="1" applyFill="1" applyAlignment="1">
      <alignment horizontal="center" vertical="center" wrapText="1"/>
    </xf>
    <xf numFmtId="179" fontId="69" fillId="0" borderId="9" xfId="0" applyNumberFormat="1" applyFont="1" applyFill="1" applyBorder="1" applyAlignment="1">
      <alignment horizontal="center" vertical="center" wrapText="1"/>
    </xf>
    <xf numFmtId="179" fontId="69" fillId="0" borderId="11" xfId="0" applyNumberFormat="1" applyFont="1" applyFill="1" applyBorder="1" applyAlignment="1">
      <alignment horizontal="center" vertical="center" wrapText="1"/>
    </xf>
    <xf numFmtId="179" fontId="70" fillId="4" borderId="2" xfId="0" applyNumberFormat="1" applyFont="1" applyFill="1" applyBorder="1" applyAlignment="1">
      <alignment vertical="center"/>
    </xf>
    <xf numFmtId="179" fontId="71" fillId="0" borderId="5" xfId="0" applyNumberFormat="1" applyFont="1" applyFill="1" applyBorder="1" applyAlignment="1">
      <alignment vertical="center"/>
    </xf>
    <xf numFmtId="179" fontId="71" fillId="0" borderId="2" xfId="0" applyNumberFormat="1" applyFont="1" applyFill="1" applyBorder="1" applyAlignment="1">
      <alignment vertical="center"/>
    </xf>
    <xf numFmtId="179" fontId="71" fillId="0" borderId="1" xfId="0" applyNumberFormat="1" applyFont="1" applyFill="1" applyBorder="1" applyAlignment="1">
      <alignment horizontal="center" vertical="center" wrapText="1"/>
    </xf>
    <xf numFmtId="179" fontId="71" fillId="0" borderId="7" xfId="0" applyNumberFormat="1" applyFont="1" applyFill="1" applyBorder="1" applyAlignment="1">
      <alignment vertical="center"/>
    </xf>
    <xf numFmtId="179" fontId="71" fillId="0" borderId="7" xfId="0" applyNumberFormat="1" applyFont="1" applyFill="1" applyBorder="1" applyAlignment="1">
      <alignment vertical="center"/>
    </xf>
    <xf numFmtId="179" fontId="71" fillId="0" borderId="3" xfId="0" applyNumberFormat="1" applyFont="1" applyFill="1" applyBorder="1" applyAlignment="1">
      <alignment vertical="center"/>
    </xf>
    <xf numFmtId="179" fontId="70" fillId="4" borderId="5" xfId="0" applyNumberFormat="1" applyFont="1" applyFill="1" applyBorder="1" applyAlignment="1">
      <alignment vertical="center"/>
    </xf>
    <xf numFmtId="183" fontId="49" fillId="0" borderId="1" xfId="0" applyNumberFormat="1" applyFont="1" applyFill="1" applyBorder="1" applyAlignment="1">
      <alignment horizontal="center" vertical="center" wrapText="1"/>
    </xf>
    <xf numFmtId="181" fontId="49" fillId="0" borderId="1" xfId="0" applyNumberFormat="1" applyFont="1" applyFill="1" applyBorder="1" applyAlignment="1">
      <alignment horizontal="center" vertical="center" wrapText="1"/>
    </xf>
    <xf numFmtId="177" fontId="71" fillId="0" borderId="1" xfId="0" applyNumberFormat="1" applyFont="1" applyFill="1" applyBorder="1" applyAlignment="1">
      <alignment horizontal="center" vertical="center" wrapText="1"/>
    </xf>
    <xf numFmtId="179" fontId="69" fillId="0" borderId="2" xfId="0" applyNumberFormat="1" applyFont="1" applyFill="1" applyBorder="1" applyAlignment="1">
      <alignment horizontal="center" vertical="center" wrapText="1"/>
    </xf>
    <xf numFmtId="0" fontId="69" fillId="0" borderId="1" xfId="0" applyFont="1" applyFill="1" applyBorder="1" applyAlignment="1">
      <alignment horizontal="center" vertical="center" wrapText="1"/>
    </xf>
    <xf numFmtId="179" fontId="69" fillId="0" borderId="5" xfId="0" applyNumberFormat="1" applyFont="1" applyFill="1" applyBorder="1" applyAlignment="1">
      <alignment horizontal="center" vertical="center" wrapText="1"/>
    </xf>
    <xf numFmtId="179" fontId="70" fillId="4" borderId="8" xfId="0" applyNumberFormat="1" applyFont="1" applyFill="1" applyBorder="1" applyAlignment="1">
      <alignment vertical="center"/>
    </xf>
    <xf numFmtId="179" fontId="71" fillId="0" borderId="3" xfId="0" applyNumberFormat="1" applyFont="1" applyFill="1" applyBorder="1" applyAlignment="1">
      <alignment horizontal="center" vertical="center" wrapText="1"/>
    </xf>
    <xf numFmtId="179" fontId="69" fillId="0" borderId="2" xfId="0" applyNumberFormat="1" applyFont="1" applyFill="1" applyBorder="1" applyAlignment="1">
      <alignment horizontal="center" vertical="center" wrapText="1"/>
    </xf>
    <xf numFmtId="179" fontId="69" fillId="0" borderId="7" xfId="0" applyNumberFormat="1" applyFont="1" applyFill="1" applyBorder="1" applyAlignment="1">
      <alignment horizontal="center" vertical="center" wrapText="1"/>
    </xf>
    <xf numFmtId="179" fontId="70" fillId="4" borderId="7" xfId="0" applyNumberFormat="1" applyFont="1" applyFill="1" applyBorder="1" applyAlignment="1">
      <alignment vertical="center"/>
    </xf>
    <xf numFmtId="179" fontId="71" fillId="0" borderId="3" xfId="0" applyNumberFormat="1" applyFont="1" applyFill="1" applyBorder="1" applyAlignment="1">
      <alignment vertical="center"/>
    </xf>
    <xf numFmtId="179" fontId="49" fillId="0" borderId="5" xfId="0" applyNumberFormat="1" applyFont="1" applyFill="1" applyBorder="1" applyAlignment="1">
      <alignment horizontal="center" vertical="center" wrapText="1"/>
    </xf>
    <xf numFmtId="0" fontId="72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177" fontId="0" fillId="0" borderId="0" xfId="0" applyNumberFormat="1" applyFill="1" applyAlignment="1">
      <alignment horizontal="center" vertical="center" wrapText="1"/>
    </xf>
  </cellXfs>
  <cellStyles count="4082">
    <cellStyle name="常规" xfId="0" builtinId="0"/>
    <cellStyle name="20% - 强调文字颜色 2 7 4 5 2" xfId="1"/>
    <cellStyle name="20% - 强调文字颜色 2 6 7 5" xfId="2"/>
    <cellStyle name="20% - 强调文字颜色 4 2 4 2" xfId="3"/>
    <cellStyle name="20% - 强调文字颜色 3 5 4" xfId="4"/>
    <cellStyle name="20% - 强调文字颜色 2 19 3 5" xfId="5"/>
    <cellStyle name="千位分隔" xfId="6" builtinId="3"/>
    <cellStyle name="20% - 强调文字颜色 3 2 3 2 2 2" xfId="7"/>
    <cellStyle name="常规 2 14 2 2 2 2" xfId="8"/>
    <cellStyle name="20% - 强调文字颜色 2 17 7 5" xfId="9"/>
    <cellStyle name="货币" xfId="10" builtinId="4"/>
    <cellStyle name="20% - 强调文字颜色 6 4 2 2" xfId="11"/>
    <cellStyle name="60% - 强调文字颜色 1 2 10 2" xfId="12"/>
    <cellStyle name="20% - 强调文字颜色 2 9 6 3 2" xfId="13"/>
    <cellStyle name="千位分隔[0]" xfId="14" builtinId="6"/>
    <cellStyle name="常规 12 4 2" xfId="15"/>
    <cellStyle name="标题 2 3 3 4 2" xfId="16"/>
    <cellStyle name="60% - 强调文字颜色 2 2 2 3 3" xfId="17"/>
    <cellStyle name="常规 2 2 2 2 5" xfId="18"/>
    <cellStyle name="百分比" xfId="19" builtinId="5"/>
    <cellStyle name="常规 12 2 2 2 2" xfId="20"/>
    <cellStyle name="常规 137" xfId="21"/>
    <cellStyle name="常规 142" xfId="22"/>
    <cellStyle name="常规 5 2" xfId="23"/>
    <cellStyle name="标题" xfId="24"/>
    <cellStyle name="60% - 强调文字颜色 1 2 9 2" xfId="25"/>
    <cellStyle name="货币[0]" xfId="26" builtinId="7"/>
    <cellStyle name="60% - 强调文字颜色 6 6 3" xfId="27"/>
    <cellStyle name="20% - 强调文字颜色 2 8 3 4 2" xfId="28"/>
    <cellStyle name="输入" xfId="29"/>
    <cellStyle name="标题 1 3 5" xfId="30"/>
    <cellStyle name="强调文字颜色 4 2 2 4 3" xfId="31"/>
    <cellStyle name="常规 44" xfId="32"/>
    <cellStyle name="常规 39" xfId="33"/>
    <cellStyle name="20% - 强调文字颜色 2 3 6" xfId="34"/>
    <cellStyle name="60% - 强调文字颜色 2 2 4 2 3 2" xfId="35"/>
    <cellStyle name="60% - 强调文字颜色 6 3 3 3" xfId="36"/>
    <cellStyle name="60% - 着色 2" xfId="37"/>
    <cellStyle name="常规 149 2" xfId="38"/>
    <cellStyle name="常规 5 9 2" xfId="39"/>
    <cellStyle name="20% - 强调文字颜色 3" xfId="40"/>
    <cellStyle name="60% - 强调文字颜色 4 3 2 4 2" xfId="41"/>
    <cellStyle name="常规 3 4 3" xfId="42"/>
    <cellStyle name="40% - 强调文字颜色 2 2 3 2 2" xfId="43"/>
    <cellStyle name="超链接" xfId="44" builtinId="8"/>
    <cellStyle name="40% - 强调文字颜色 3 3 3 2" xfId="45"/>
    <cellStyle name="40% - 强调文字颜色 3" xfId="46"/>
    <cellStyle name="常规 31 2" xfId="47"/>
    <cellStyle name="常规 26 2" xfId="48"/>
    <cellStyle name="差 3 3 2" xfId="49"/>
    <cellStyle name="差" xfId="50"/>
    <cellStyle name="标题 2 3 3 2 3" xfId="51"/>
    <cellStyle name="常规 12 2 3" xfId="52"/>
    <cellStyle name="常规 4 13" xfId="53"/>
    <cellStyle name="60% - 强调文字颜色 3" xfId="54"/>
    <cellStyle name="60% - 强调文字颜色 6 3 2" xfId="55"/>
    <cellStyle name="20% - 强调文字颜色 3 17 2 6" xfId="56"/>
    <cellStyle name="20% - 强调文字颜色 2 10 6 4 2" xfId="57"/>
    <cellStyle name="常规 10 10" xfId="58"/>
    <cellStyle name="已访问的超链接" xfId="59" builtinId="9"/>
    <cellStyle name="差 2 3 5 2" xfId="60"/>
    <cellStyle name="常规 14 3 2" xfId="61"/>
    <cellStyle name="注释" xfId="62"/>
    <cellStyle name="60% - 强调文字颜色 2 3" xfId="63"/>
    <cellStyle name="常规 6 5" xfId="64"/>
    <cellStyle name="常规 195" xfId="65"/>
    <cellStyle name="常规 4 2 2 3" xfId="66"/>
    <cellStyle name="40% - 强调文字颜色 2 2 4 2 2" xfId="67"/>
    <cellStyle name="常规 4 4 3" xfId="68"/>
    <cellStyle name="警告文本" xfId="69"/>
    <cellStyle name="标题 4" xfId="70"/>
    <cellStyle name="60% - 强调文字颜色 2" xfId="71"/>
    <cellStyle name="常规 12 2 2" xfId="72"/>
    <cellStyle name="常规 4 12" xfId="73"/>
    <cellStyle name="标题 2 3 3 2 2" xfId="74"/>
    <cellStyle name="解释性文本" xfId="75"/>
    <cellStyle name="标题 1 26" xfId="76"/>
    <cellStyle name="标题 1" xfId="77"/>
    <cellStyle name="标题 1 32" xfId="78"/>
    <cellStyle name="常规 12 2 2 2 2 2" xfId="79"/>
    <cellStyle name="常规 137 2" xfId="80"/>
    <cellStyle name="常规 142 2" xfId="81"/>
    <cellStyle name="常规 5 2 2" xfId="82"/>
    <cellStyle name="标题 2" xfId="83"/>
    <cellStyle name="60% - 强调文字颜色 1" xfId="84"/>
    <cellStyle name="标题 3" xfId="85"/>
    <cellStyle name="60% - 强调文字颜色 6 2 6 4 2" xfId="86"/>
    <cellStyle name="标题 4 2 2 2 2 2" xfId="87"/>
    <cellStyle name="常规 12 2 4" xfId="88"/>
    <cellStyle name="常规 4 14" xfId="89"/>
    <cellStyle name="标题 2 2 8 2" xfId="90"/>
    <cellStyle name="60% - 强调文字颜色 4" xfId="91"/>
    <cellStyle name="20% - 强调文字颜色 6 4 4 2" xfId="92"/>
    <cellStyle name="适中 2 6 2" xfId="93"/>
    <cellStyle name="输出" xfId="94"/>
    <cellStyle name="40% - 强调文字颜色 3 4 7" xfId="95"/>
    <cellStyle name="20% - 强调文字颜色 2 4 2" xfId="96"/>
    <cellStyle name="强调文字颜色 2 2 3 3 2" xfId="97"/>
    <cellStyle name="计算" xfId="98"/>
    <cellStyle name="标题 3 2 3 2 2 2" xfId="99"/>
    <cellStyle name="标题 5 7 2" xfId="100"/>
    <cellStyle name="检查单元格" xfId="101"/>
    <cellStyle name="40% - 强调文字颜色 1 2 2 3 4 2" xfId="102"/>
    <cellStyle name="链接单元格 3 4 3" xfId="103"/>
    <cellStyle name="标题 4 2 4 2" xfId="104"/>
    <cellStyle name="20% - 强调文字颜色 6" xfId="105"/>
    <cellStyle name="强调文字颜色 2" xfId="106"/>
    <cellStyle name="常规 3 2_Sheet2" xfId="107"/>
    <cellStyle name="40% - 强调文字颜色 4 2 3 3" xfId="108"/>
    <cellStyle name="常规 2 2 2 5" xfId="109"/>
    <cellStyle name="链接单元格" xfId="110"/>
    <cellStyle name="20% - 强调文字颜色 6 3 5" xfId="111"/>
    <cellStyle name="20% - 强调文字颜色 4 5 2 3" xfId="112"/>
    <cellStyle name="60% - 强调文字颜色 6 2 6 3" xfId="113"/>
    <cellStyle name="汇总" xfId="114"/>
    <cellStyle name="60% - 强调文字颜色 6 2 2 2 2 2" xfId="115"/>
    <cellStyle name="差 3 4" xfId="116"/>
    <cellStyle name="好" xfId="117"/>
    <cellStyle name="常规 155 11" xfId="118"/>
    <cellStyle name="差 2 3 2" xfId="119"/>
    <cellStyle name="适中" xfId="120"/>
    <cellStyle name="20% - 强调文字颜色 5" xfId="121"/>
    <cellStyle name="标题 5 3 3" xfId="122"/>
    <cellStyle name="常规 106 34 2 2" xfId="123"/>
    <cellStyle name="常规 158" xfId="124"/>
    <cellStyle name="常规 163" xfId="125"/>
    <cellStyle name="常规 208" xfId="126"/>
    <cellStyle name="常规 213" xfId="127"/>
    <cellStyle name="强调文字颜色 1" xfId="128"/>
    <cellStyle name="60% - 强调文字颜色 5 2 8 2" xfId="129"/>
    <cellStyle name="差_Sheet3_Sheet1" xfId="130"/>
    <cellStyle name="40% - 强调文字颜色 4 2 3 2" xfId="131"/>
    <cellStyle name="常规 2 2 2 4" xfId="132"/>
    <cellStyle name="20% - 强调文字颜色 1" xfId="133"/>
    <cellStyle name="标题 5 4" xfId="134"/>
    <cellStyle name="40% - 强调文字颜色 1" xfId="135"/>
    <cellStyle name="20% - 强调文字颜色 2" xfId="136"/>
    <cellStyle name="标题 5 5" xfId="137"/>
    <cellStyle name="40% - 强调文字颜色 2" xfId="138"/>
    <cellStyle name="常规 165" xfId="139"/>
    <cellStyle name="常规 170" xfId="140"/>
    <cellStyle name="常规 215" xfId="141"/>
    <cellStyle name="强调文字颜色 3" xfId="142"/>
    <cellStyle name="常规 2 2 2 6" xfId="143"/>
    <cellStyle name="40% - 强调文字颜色 4 2 3 4" xfId="144"/>
    <cellStyle name="常规 166" xfId="145"/>
    <cellStyle name="常规 171" xfId="146"/>
    <cellStyle name="常规 216" xfId="147"/>
    <cellStyle name="强调文字颜色 4" xfId="148"/>
    <cellStyle name="40% - 强调文字颜色 4 2 3 5" xfId="149"/>
    <cellStyle name="60% - 着色 5 2 2 2" xfId="150"/>
    <cellStyle name="20% - 强调文字颜色 4" xfId="151"/>
    <cellStyle name="标题 5 3 2" xfId="152"/>
    <cellStyle name="标题 3 2 3 2 2" xfId="153"/>
    <cellStyle name="标题 5 7" xfId="154"/>
    <cellStyle name="常规 11 10" xfId="155"/>
    <cellStyle name="40% - 强调文字颜色 4" xfId="156"/>
    <cellStyle name="常规 26 3" xfId="157"/>
    <cellStyle name="常规 31 3" xfId="158"/>
    <cellStyle name="40% - 强调文字颜色 3 3 3 3" xfId="159"/>
    <cellStyle name="强调文字颜色 5" xfId="160"/>
    <cellStyle name="60% - 强调文字颜色 6 5 2" xfId="161"/>
    <cellStyle name="40% - 强调文字颜色 4 2 3 6" xfId="162"/>
    <cellStyle name="标题 5 8" xfId="163"/>
    <cellStyle name="标题 3 2 3 2 3" xfId="164"/>
    <cellStyle name="常规 11 11" xfId="165"/>
    <cellStyle name="40% - 强调文字颜色 5" xfId="166"/>
    <cellStyle name="常规 26 4" xfId="167"/>
    <cellStyle name="40% - 强调文字颜色 3 3 3 4" xfId="168"/>
    <cellStyle name="标题 2 2 8 3" xfId="169"/>
    <cellStyle name="60% - 强调文字颜色 5" xfId="170"/>
    <cellStyle name="适中 2 6 3" xfId="171"/>
    <cellStyle name="60% - 着色 6 2" xfId="172"/>
    <cellStyle name="20% - 强调文字颜色 6 4 4 3" xfId="173"/>
    <cellStyle name="常规 38 2 2 2 2" xfId="174"/>
    <cellStyle name="常规 129 3" xfId="175"/>
    <cellStyle name="常规 134 3" xfId="176"/>
    <cellStyle name="常规 168" xfId="177"/>
    <cellStyle name="常规 173" xfId="178"/>
    <cellStyle name="常规 218" xfId="179"/>
    <cellStyle name="强调文字颜色 6" xfId="180"/>
    <cellStyle name="60% - 强调文字颜色 6 5 3" xfId="181"/>
    <cellStyle name="标题 5 9" xfId="182"/>
    <cellStyle name="常规 11 12" xfId="183"/>
    <cellStyle name="40% - 强调文字颜色 6" xfId="184"/>
    <cellStyle name="标题 1 4 3" xfId="185"/>
    <cellStyle name="常规 2 4 5 2 2" xfId="186"/>
    <cellStyle name="常规 4 16" xfId="187"/>
    <cellStyle name="常规 4 21" xfId="188"/>
    <cellStyle name="常规 12 2 6" xfId="189"/>
    <cellStyle name="60% - 强调文字颜色 6" xfId="190"/>
    <cellStyle name="适中 2 6 4" xfId="191"/>
    <cellStyle name="60% - 着色 6 3" xfId="192"/>
    <cellStyle name="常规 8" xfId="193"/>
    <cellStyle name="常规 193" xfId="194"/>
    <cellStyle name="常规 188" xfId="195"/>
    <cellStyle name="常规 243" xfId="196"/>
    <cellStyle name="常规 6 3" xfId="197"/>
    <cellStyle name="标题 4 2 2 3" xfId="198"/>
    <cellStyle name="常规 4 4 2" xfId="199"/>
    <cellStyle name="输出 4 5 4" xfId="200"/>
    <cellStyle name="常规 6 4" xfId="201"/>
    <cellStyle name="常规 194" xfId="202"/>
    <cellStyle name="常规 189" xfId="203"/>
    <cellStyle name="常规 4 2 2 2" xfId="204"/>
    <cellStyle name="标题 1 2 2 2 3" xfId="205"/>
    <cellStyle name="常规 24 3" xfId="206"/>
    <cellStyle name="常规 19 3" xfId="207"/>
    <cellStyle name="常规 2 2" xfId="208"/>
    <cellStyle name="常规 2 10" xfId="209"/>
    <cellStyle name="标题 2 3 5 2" xfId="210"/>
    <cellStyle name="注释 2 8 3" xfId="211"/>
    <cellStyle name="差 2 3 4" xfId="212"/>
    <cellStyle name="常规 14 2" xfId="213"/>
    <cellStyle name="常规 22 2 2 3" xfId="214"/>
    <cellStyle name="常规 10 13" xfId="215"/>
    <cellStyle name="常规 14" xfId="216"/>
    <cellStyle name="常规 2 10 2" xfId="217"/>
    <cellStyle name="标题 3 2 4 2" xfId="218"/>
    <cellStyle name="常规 24 4" xfId="219"/>
    <cellStyle name="常规 19 4" xfId="220"/>
    <cellStyle name="标题 3 2 3 3" xfId="221"/>
    <cellStyle name="常规 18 5" xfId="222"/>
    <cellStyle name="常规 18 4" xfId="223"/>
    <cellStyle name="常规 23 4" xfId="224"/>
    <cellStyle name="常规 18 3" xfId="225"/>
    <cellStyle name="常规 23 3" xfId="226"/>
    <cellStyle name="常规 18 2 2 3" xfId="227"/>
    <cellStyle name="常规 175" xfId="228"/>
    <cellStyle name="常规 180" xfId="229"/>
    <cellStyle name="常规 230" xfId="230"/>
    <cellStyle name="常规 170 2 8" xfId="231"/>
    <cellStyle name="常规 17 2 3" xfId="232"/>
    <cellStyle name="常规 22 2 3" xfId="233"/>
    <cellStyle name="常规 4 3 3" xfId="234"/>
    <cellStyle name="常规 145" xfId="235"/>
    <cellStyle name="常规 150" xfId="236"/>
    <cellStyle name="常规 200" xfId="237"/>
    <cellStyle name="常规 5 5" xfId="238"/>
    <cellStyle name="常规 169 2" xfId="239"/>
    <cellStyle name="标题 2 3 4" xfId="240"/>
    <cellStyle name="强调文字颜色 4 2 3 4 2" xfId="241"/>
    <cellStyle name="常规 10 12" xfId="242"/>
    <cellStyle name="常规 16 5" xfId="243"/>
    <cellStyle name="标题 2 3 2 3" xfId="244"/>
    <cellStyle name="注释 2 5 4" xfId="245"/>
    <cellStyle name="常规 16 3 3" xfId="246"/>
    <cellStyle name="常规 21 3 3" xfId="247"/>
    <cellStyle name="常规 10 2 2" xfId="248"/>
    <cellStyle name="常规 16 2 2 2" xfId="249"/>
    <cellStyle name="常规 2 7" xfId="250"/>
    <cellStyle name="常规 157" xfId="251"/>
    <cellStyle name="常规 162" xfId="252"/>
    <cellStyle name="常规 207" xfId="253"/>
    <cellStyle name="常规 212" xfId="254"/>
    <cellStyle name="常规 2 3 4 3" xfId="255"/>
    <cellStyle name="差 2 8" xfId="256"/>
    <cellStyle name="计算 2 6 2 2" xfId="257"/>
    <cellStyle name="常规 13 4" xfId="258"/>
    <cellStyle name="常规 155 2 3" xfId="259"/>
    <cellStyle name="60% - 强调文字颜色 6 3 3 4" xfId="260"/>
    <cellStyle name="60% - 着色 3" xfId="261"/>
    <cellStyle name="常规 149 3" xfId="262"/>
    <cellStyle name="60% - 着色 2 2 2" xfId="263"/>
    <cellStyle name="常规 3 10" xfId="264"/>
    <cellStyle name="常规 149 2 2 2" xfId="265"/>
    <cellStyle name="常规 14 4 3" xfId="266"/>
    <cellStyle name="差 2 3 2 2 2" xfId="267"/>
    <cellStyle name="常规 14 4" xfId="268"/>
    <cellStyle name="常规 12 2 2 4" xfId="269"/>
    <cellStyle name="常规 14 3 3" xfId="270"/>
    <cellStyle name="常规 14 2 3" xfId="271"/>
    <cellStyle name="常规 14 2 2" xfId="272"/>
    <cellStyle name="常规 5 4 2" xfId="273"/>
    <cellStyle name="常规 139 2" xfId="274"/>
    <cellStyle name="常规 4 3 2 2" xfId="275"/>
    <cellStyle name="常规 4 3 2" xfId="276"/>
    <cellStyle name="常规 139" xfId="277"/>
    <cellStyle name="常规 144" xfId="278"/>
    <cellStyle name="常规 5 4" xfId="279"/>
    <cellStyle name="常规 138 2" xfId="280"/>
    <cellStyle name="常规 143 2" xfId="281"/>
    <cellStyle name="常规 5 3 2" xfId="282"/>
    <cellStyle name="常规 12 2 2 2 3" xfId="283"/>
    <cellStyle name="常规 138" xfId="284"/>
    <cellStyle name="常规 143" xfId="285"/>
    <cellStyle name="常规 5 3" xfId="286"/>
    <cellStyle name="常规 3 2 4 2 3" xfId="287"/>
    <cellStyle name="60% - 强调文字颜色 6 7" xfId="288"/>
    <cellStyle name="常规 136" xfId="289"/>
    <cellStyle name="常规 141" xfId="290"/>
    <cellStyle name="着色 3 2 3" xfId="291"/>
    <cellStyle name="着色 3 2 2 2" xfId="292"/>
    <cellStyle name="常规 135 2" xfId="293"/>
    <cellStyle name="常规 140 2" xfId="294"/>
    <cellStyle name="常规 13 2 4" xfId="295"/>
    <cellStyle name="标题 1 2 2 3" xfId="296"/>
    <cellStyle name="常规 12 6 2" xfId="297"/>
    <cellStyle name="标题 5 6 2" xfId="298"/>
    <cellStyle name="常规 12 5" xfId="299"/>
    <cellStyle name="常规 12 4 3" xfId="300"/>
    <cellStyle name="常规 12 4" xfId="301"/>
    <cellStyle name="标题 2 3 3 2" xfId="302"/>
    <cellStyle name="注释 2 6 3" xfId="303"/>
    <cellStyle name="常规 12 2" xfId="304"/>
    <cellStyle name="常规 117 2" xfId="305"/>
    <cellStyle name="常规 122 2" xfId="306"/>
    <cellStyle name="常规 116" xfId="307"/>
    <cellStyle name="常规 121" xfId="308"/>
    <cellStyle name="常规 11 2 7" xfId="309"/>
    <cellStyle name="常规 2 4 4 2 2" xfId="310"/>
    <cellStyle name="常规 11 2 6" xfId="311"/>
    <cellStyle name="标题 2 3 2 2 2" xfId="312"/>
    <cellStyle name="常规 11 2 2" xfId="313"/>
    <cellStyle name="标题 4 3 2 2 3" xfId="314"/>
    <cellStyle name="常规 104" xfId="315"/>
    <cellStyle name="常规 4 9" xfId="316"/>
    <cellStyle name="常规 10 4 4" xfId="317"/>
    <cellStyle name="强调文字颜色 1 3 2 4 2" xfId="318"/>
    <cellStyle name="常规 11 2 10" xfId="319"/>
    <cellStyle name="常规 11 16" xfId="320"/>
    <cellStyle name="差_Sheet3 3" xfId="321"/>
    <cellStyle name="常规 3 2 3" xfId="322"/>
    <cellStyle name="常规 11 15" xfId="323"/>
    <cellStyle name="常规 3 2 2" xfId="324"/>
    <cellStyle name="差_Sheet3 2" xfId="325"/>
    <cellStyle name="常规 11 14" xfId="326"/>
    <cellStyle name="常规 11 13" xfId="327"/>
    <cellStyle name="常规 15 2 5" xfId="328"/>
    <cellStyle name="标题 4 4 2" xfId="329"/>
    <cellStyle name="常规 108" xfId="330"/>
    <cellStyle name="常规 113" xfId="331"/>
    <cellStyle name="常规 107" xfId="332"/>
    <cellStyle name="常规 112" xfId="333"/>
    <cellStyle name="常规 106" xfId="334"/>
    <cellStyle name="常规 111" xfId="335"/>
    <cellStyle name="60% - 强调文字颜色 6 2 11" xfId="336"/>
    <cellStyle name="常规 4 2 5" xfId="337"/>
    <cellStyle name="常规 102" xfId="338"/>
    <cellStyle name="常规 4 7" xfId="339"/>
    <cellStyle name="60% - 强调文字颜色 6 5 3 3" xfId="340"/>
    <cellStyle name="常规 4 6" xfId="341"/>
    <cellStyle name="常规 101" xfId="342"/>
    <cellStyle name="常规 4 2 4" xfId="343"/>
    <cellStyle name="常规 4 2 3 3" xfId="344"/>
    <cellStyle name="常规 100 3" xfId="345"/>
    <cellStyle name="常规 4 5 3" xfId="346"/>
    <cellStyle name="常规 400" xfId="347"/>
    <cellStyle name="常规 7 5" xfId="348"/>
    <cellStyle name="常规 4 5 2" xfId="349"/>
    <cellStyle name="常规 100 2" xfId="350"/>
    <cellStyle name="常规 4 2 3 2" xfId="351"/>
    <cellStyle name="60% - 强调文字颜色 6 5 3 2" xfId="352"/>
    <cellStyle name="常规 4 5" xfId="353"/>
    <cellStyle name="常规 100" xfId="354"/>
    <cellStyle name="常规 4 2 3" xfId="355"/>
    <cellStyle name="常规 10 8 3" xfId="356"/>
    <cellStyle name="常规 10 7" xfId="357"/>
    <cellStyle name="常规 3 5 2 2" xfId="358"/>
    <cellStyle name="计算 3 3 2 3 2" xfId="359"/>
    <cellStyle name="60% - 着色 2 2 3" xfId="360"/>
    <cellStyle name="常规 3 11" xfId="361"/>
    <cellStyle name="常规 10 6 2" xfId="362"/>
    <cellStyle name="常规 10 2 7" xfId="363"/>
    <cellStyle name="常规 2 4 3 2 3" xfId="364"/>
    <cellStyle name="常规 10 2 15" xfId="365"/>
    <cellStyle name="常规 10 2 6" xfId="366"/>
    <cellStyle name="常规 2 4 3 2 2" xfId="367"/>
    <cellStyle name="常规 10 2 13" xfId="368"/>
    <cellStyle name="输入 2 2 5 2" xfId="369"/>
    <cellStyle name="常规 10 2" xfId="370"/>
    <cellStyle name="常规 6 2 4 3" xfId="371"/>
    <cellStyle name="常规 10 16" xfId="372"/>
    <cellStyle name="常规 10 21" xfId="373"/>
    <cellStyle name="常规 10 15" xfId="374"/>
    <cellStyle name="常规 10 20" xfId="375"/>
    <cellStyle name="常规 10 14" xfId="376"/>
    <cellStyle name="常规 10 10 2" xfId="377"/>
    <cellStyle name="解释性文本 3 6" xfId="378"/>
    <cellStyle name="差_Sheet4" xfId="379"/>
    <cellStyle name="常规 3 3" xfId="380"/>
    <cellStyle name="输出 4 2 3" xfId="381"/>
    <cellStyle name="常规 2 6 2 3" xfId="382"/>
    <cellStyle name="差_Sheet3" xfId="383"/>
    <cellStyle name="常规 3 2" xfId="384"/>
    <cellStyle name="输出 4 2 2" xfId="385"/>
    <cellStyle name="差 5 5" xfId="386"/>
    <cellStyle name="差 5 4" xfId="387"/>
    <cellStyle name="差 3 2 4 2" xfId="388"/>
    <cellStyle name="差 5 3 3" xfId="389"/>
    <cellStyle name="差 5 3 2" xfId="390"/>
    <cellStyle name="差 5 3" xfId="391"/>
    <cellStyle name="60% - 强调文字颜色 6 5" xfId="392"/>
    <cellStyle name="差 5 2 3" xfId="393"/>
    <cellStyle name="60% - 强调文字颜色 6 4" xfId="394"/>
    <cellStyle name="差 5 2 2" xfId="395"/>
    <cellStyle name="60% - 强调文字颜色 6 3 2 5" xfId="396"/>
    <cellStyle name="差 5 2" xfId="397"/>
    <cellStyle name="差 4 6 2" xfId="398"/>
    <cellStyle name="常规 10 14 2 2" xfId="399"/>
    <cellStyle name="常规 105" xfId="400"/>
    <cellStyle name="常规 110" xfId="401"/>
    <cellStyle name="标题 2 3 6 2" xfId="402"/>
    <cellStyle name="注释 2 9 3" xfId="403"/>
    <cellStyle name="差 4 6" xfId="404"/>
    <cellStyle name="差 2 4 3" xfId="405"/>
    <cellStyle name="差 4 5" xfId="406"/>
    <cellStyle name="差 2 4 2" xfId="407"/>
    <cellStyle name="差 4 4" xfId="408"/>
    <cellStyle name="差 4 3 4" xfId="409"/>
    <cellStyle name="差 4 3 3" xfId="410"/>
    <cellStyle name="差 4 3 2" xfId="411"/>
    <cellStyle name="差 4 2 4 2" xfId="412"/>
    <cellStyle name="差 2 3 3" xfId="413"/>
    <cellStyle name="差 3 5" xfId="414"/>
    <cellStyle name="差 3 3 4" xfId="415"/>
    <cellStyle name="差 3 3 3 2" xfId="416"/>
    <cellStyle name="差 2" xfId="417"/>
    <cellStyle name="差 3 3 2 2" xfId="418"/>
    <cellStyle name="60% - 强调文字颜色 6 2 2 3 2" xfId="419"/>
    <cellStyle name="差 3 3" xfId="420"/>
    <cellStyle name="差 3 2 2" xfId="421"/>
    <cellStyle name="差 3 2" xfId="422"/>
    <cellStyle name="标题 2 4" xfId="423"/>
    <cellStyle name="常规 2 3 4 2 2" xfId="424"/>
    <cellStyle name="差 2 7 2" xfId="425"/>
    <cellStyle name="强调文字颜色 1 2 3 2 4" xfId="426"/>
    <cellStyle name="常规 2 3 8" xfId="427"/>
    <cellStyle name="差 2 2 5 2" xfId="428"/>
    <cellStyle name="常规 13 3 2" xfId="429"/>
    <cellStyle name="标题 2 3 4 3" xfId="430"/>
    <cellStyle name="注释 2 7 4" xfId="431"/>
    <cellStyle name="差 2 2 5" xfId="432"/>
    <cellStyle name="常规 13 3" xfId="433"/>
    <cellStyle name="常规 2 3 4 2" xfId="434"/>
    <cellStyle name="差 2 7" xfId="435"/>
    <cellStyle name="60% - 着色 6" xfId="436"/>
    <cellStyle name="适中 3 2 2 2" xfId="437"/>
    <cellStyle name="差 2 2 4 2" xfId="438"/>
    <cellStyle name="常规 13 2 2" xfId="439"/>
    <cellStyle name="常规 2 2 8" xfId="440"/>
    <cellStyle name="差 2 6 2" xfId="441"/>
    <cellStyle name="标题 2 3 4 2" xfId="442"/>
    <cellStyle name="注释 2 7 3" xfId="443"/>
    <cellStyle name="差 2 6" xfId="444"/>
    <cellStyle name="60% - 强调文字颜色 6 2 2 2 4" xfId="445"/>
    <cellStyle name="标题 1 108" xfId="446"/>
    <cellStyle name="差 2 2 3" xfId="447"/>
    <cellStyle name="差 2 5" xfId="448"/>
    <cellStyle name="60% - 强调文字颜色 6 2 2 3 3 2" xfId="449"/>
    <cellStyle name="差 2 3 2 2" xfId="450"/>
    <cellStyle name="60% - 强调文字颜色 6 2 2 2 2" xfId="451"/>
    <cellStyle name="常规 10 8 11" xfId="452"/>
    <cellStyle name="常规 11 7 2" xfId="453"/>
    <cellStyle name="差 2 3" xfId="454"/>
    <cellStyle name="标题 1 3 4 2" xfId="455"/>
    <cellStyle name="常规 2 12" xfId="456"/>
    <cellStyle name="标题 7 3" xfId="457"/>
    <cellStyle name="标题 6 6" xfId="458"/>
    <cellStyle name="差 4 2 3" xfId="459"/>
    <cellStyle name="标题 6 5" xfId="460"/>
    <cellStyle name="差 4 2 2" xfId="461"/>
    <cellStyle name="60% - 强调文字颜色 6 2 4 2 2" xfId="462"/>
    <cellStyle name="标题 6 4" xfId="463"/>
    <cellStyle name="标题 1 3 3 2" xfId="464"/>
    <cellStyle name="标题 6 3" xfId="465"/>
    <cellStyle name="常规 11 4 3" xfId="466"/>
    <cellStyle name="标题 6 2 4 2" xfId="467"/>
    <cellStyle name="常规 2 8 2 2" xfId="468"/>
    <cellStyle name="标题 5 7 3" xfId="469"/>
    <cellStyle name="输入 2 2 2" xfId="470"/>
    <cellStyle name="标题 5 5 2" xfId="471"/>
    <cellStyle name="标题 5 4 3" xfId="472"/>
    <cellStyle name="标题 5 4 2" xfId="473"/>
    <cellStyle name="标题 5 2 3" xfId="474"/>
    <cellStyle name="常规 2 3 6" xfId="475"/>
    <cellStyle name="标题 5 2 2 3" xfId="476"/>
    <cellStyle name="常规 4 3 13" xfId="477"/>
    <cellStyle name="强调文字颜色 1 2 3 2 2" xfId="478"/>
    <cellStyle name="标题 5 2 2 2" xfId="479"/>
    <cellStyle name="常规 2 3 5" xfId="480"/>
    <cellStyle name="标题 4 4 3" xfId="481"/>
    <cellStyle name="标题 4 3 5" xfId="482"/>
    <cellStyle name="标题 1 152" xfId="483"/>
    <cellStyle name="标题 4 3 4 2" xfId="484"/>
    <cellStyle name="标题 4 3 4" xfId="485"/>
    <cellStyle name="强调文字颜色 4 2 5 4 2" xfId="486"/>
    <cellStyle name="60% - 着色 3 2 2" xfId="487"/>
    <cellStyle name="标题 4 3 2 5" xfId="488"/>
    <cellStyle name="常规 2 2 5 2 2" xfId="489"/>
    <cellStyle name="标题 4 3 2 2 2" xfId="490"/>
    <cellStyle name="常规 4 2 6" xfId="491"/>
    <cellStyle name="常规 103" xfId="492"/>
    <cellStyle name="常规 4 8" xfId="493"/>
    <cellStyle name="标题 4 3 2 2" xfId="494"/>
    <cellStyle name="标题 4 2 9" xfId="495"/>
    <cellStyle name="60% - 着色 1 3 3" xfId="496"/>
    <cellStyle name="标题 4 2 8" xfId="497"/>
    <cellStyle name="60% - 着色 1 3 2" xfId="498"/>
    <cellStyle name="标题 4 2 7" xfId="499"/>
    <cellStyle name="60% - 强调文字颜色 6 2 2" xfId="500"/>
    <cellStyle name="标题 4 2 6" xfId="501"/>
    <cellStyle name="常规 131 2" xfId="502"/>
    <cellStyle name="标题 4 2 5" xfId="503"/>
    <cellStyle name="标题 4 2 4 3" xfId="504"/>
    <cellStyle name="标题 4 2 4" xfId="505"/>
    <cellStyle name="标题 4 2 3 2 2 2" xfId="506"/>
    <cellStyle name="标题 2 2 9" xfId="507"/>
    <cellStyle name="常规 170 2 6" xfId="508"/>
    <cellStyle name="标题 4 2 2 2 3" xfId="509"/>
    <cellStyle name="标题 3 3 4 2" xfId="510"/>
    <cellStyle name="标题 3 3 4" xfId="511"/>
    <cellStyle name="强调文字颜色 4 2 4 4 2" xfId="512"/>
    <cellStyle name="标题 3 3 3 2" xfId="513"/>
    <cellStyle name="常规 3 23" xfId="514"/>
    <cellStyle name="常规 3 18" xfId="515"/>
    <cellStyle name="标题 3 3 2 3 2" xfId="516"/>
    <cellStyle name="常规 11 2 3" xfId="517"/>
    <cellStyle name="标题 6 2 2 2" xfId="518"/>
    <cellStyle name="标题 2 3 2 2 3" xfId="519"/>
    <cellStyle name="标题 4 2" xfId="520"/>
    <cellStyle name="标题 3 2 9" xfId="521"/>
    <cellStyle name="常规 10 11" xfId="522"/>
    <cellStyle name="标题 3 2 7 2" xfId="523"/>
    <cellStyle name="常规 3 2 3 2 3" xfId="524"/>
    <cellStyle name="标题 3 2 6" xfId="525"/>
    <cellStyle name="标题 3 2 5 2" xfId="526"/>
    <cellStyle name="标题 3 2 4 3" xfId="527"/>
    <cellStyle name="标题 3 2 3 3 2" xfId="528"/>
    <cellStyle name="标题 6 7" xfId="529"/>
    <cellStyle name="差 4 2 4" xfId="530"/>
    <cellStyle name="标题 3 2 2 3 2" xfId="531"/>
    <cellStyle name="差 3 2 4" xfId="532"/>
    <cellStyle name="标题 3 2 2 3" xfId="533"/>
    <cellStyle name="差 3 3 3" xfId="534"/>
    <cellStyle name="60% - 强调文字颜色 6 2 3 2 4" xfId="535"/>
    <cellStyle name="差 3 2 3" xfId="536"/>
    <cellStyle name="标题 2 3 3 3" xfId="537"/>
    <cellStyle name="注释 2 6 4" xfId="538"/>
    <cellStyle name="标题 2 28" xfId="539"/>
    <cellStyle name="标题 2 33" xfId="540"/>
    <cellStyle name="强调文字颜色 5 3 2 4" xfId="541"/>
    <cellStyle name="标题 1 3 2" xfId="542"/>
    <cellStyle name="标题 2 2 7 3" xfId="543"/>
    <cellStyle name="标题 2 2 7 2" xfId="544"/>
    <cellStyle name="标题 2 2 4" xfId="545"/>
    <cellStyle name="强调文字颜色 4 2 3 3 2" xfId="546"/>
    <cellStyle name="常规 15 3 2 2" xfId="547"/>
    <cellStyle name="60% - 强调文字颜色 6 3 4 3" xfId="548"/>
    <cellStyle name="标题 2 2 2 2 2" xfId="549"/>
    <cellStyle name="常规 2 9 2 4" xfId="550"/>
    <cellStyle name="输入 3 2 4" xfId="551"/>
    <cellStyle name="标题 2 2 10" xfId="552"/>
    <cellStyle name="常规 2 6 4" xfId="553"/>
    <cellStyle name="标题 120" xfId="554"/>
    <cellStyle name="标题 1 5" xfId="555"/>
    <cellStyle name="标题 1 3 5 2" xfId="556"/>
    <cellStyle name="强调文字颜色 4 2 2 4 3 2" xfId="557"/>
    <cellStyle name="常规 2 13" xfId="558"/>
    <cellStyle name="标题 1 3 4 3" xfId="559"/>
    <cellStyle name="计算 3 5 2" xfId="560"/>
    <cellStyle name="标题 1 3 3" xfId="561"/>
    <cellStyle name="标题 1 3 2 2" xfId="562"/>
    <cellStyle name="60% - 着色 3 2" xfId="563"/>
    <cellStyle name="标题 1 21" xfId="564"/>
    <cellStyle name="常规 2 2 5 2" xfId="565"/>
    <cellStyle name="60% - 强调文字颜色 6 6 4 2" xfId="566"/>
    <cellStyle name="标题 1 2 9" xfId="567"/>
    <cellStyle name="强调文字颜色 4 2 2 3 2 3" xfId="568"/>
    <cellStyle name="标题 1 2 4 3" xfId="569"/>
    <cellStyle name="强调文字颜色 4 2 2 3 2 2" xfId="570"/>
    <cellStyle name="标题 1 2 4 2" xfId="571"/>
    <cellStyle name="标题 1 2 4" xfId="572"/>
    <cellStyle name="强调文字颜色 4 2 2 3 2" xfId="573"/>
    <cellStyle name="60% - 强调文字颜色 6 2 3 2 2" xfId="574"/>
    <cellStyle name="标题 1 2 3 3" xfId="575"/>
    <cellStyle name="标题 1 2 3 2" xfId="576"/>
    <cellStyle name="常规 2 3 2 2 2 3" xfId="577"/>
    <cellStyle name="60% - 着色 4 2 2" xfId="578"/>
    <cellStyle name="常规 10 18" xfId="579"/>
    <cellStyle name="常规 10 23" xfId="580"/>
    <cellStyle name="标题 1 2 2 2" xfId="581"/>
    <cellStyle name="标题 1 170" xfId="582"/>
    <cellStyle name="差 2 3 5" xfId="583"/>
    <cellStyle name="常规 14 3" xfId="584"/>
    <cellStyle name="60% - 着色 3 3 2" xfId="585"/>
    <cellStyle name="标题 1 105" xfId="586"/>
    <cellStyle name="百分比 2 2" xfId="587"/>
    <cellStyle name="60% - 着色 5" xfId="588"/>
    <cellStyle name="常规 2 2 2 2 8" xfId="589"/>
    <cellStyle name="60% - 着色 4 2 2 2" xfId="590"/>
    <cellStyle name="60% - 着色 4" xfId="591"/>
    <cellStyle name="60% - 着色 2 3 2" xfId="592"/>
    <cellStyle name="60% - 着色 2 2 2 2" xfId="593"/>
    <cellStyle name="常规 3 10 2" xfId="594"/>
    <cellStyle name="60% - 着色 2 2" xfId="595"/>
    <cellStyle name="60% - 强调文字颜色 6 3 3 2 2" xfId="596"/>
    <cellStyle name="60% - 着色 1 2" xfId="597"/>
    <cellStyle name="60% - 强调文字颜色 6 3 3 2" xfId="598"/>
    <cellStyle name="60% - 着色 1" xfId="599"/>
    <cellStyle name="常规 3 2 4 2 2" xfId="600"/>
    <cellStyle name="60% - 强调文字颜色 6 6" xfId="601"/>
    <cellStyle name="60% - 强调文字颜色 6 5 2 3" xfId="602"/>
    <cellStyle name="60% - 强调文字颜色 6 4 4" xfId="603"/>
    <cellStyle name="常规 2 4 2 3" xfId="604"/>
    <cellStyle name="60% - 强调文字颜色 6 4 2 4 2" xfId="605"/>
    <cellStyle name="60% - 强调文字颜色 6 4 2 4" xfId="606"/>
    <cellStyle name="60% - 强调文字颜色 6 3 6" xfId="607"/>
    <cellStyle name="60% - 强调文字颜色 6 3 4 2" xfId="608"/>
    <cellStyle name="常规 187" xfId="609"/>
    <cellStyle name="常规 192" xfId="610"/>
    <cellStyle name="常规 6 2" xfId="611"/>
    <cellStyle name="60% - 强调文字颜色 6 3 3 2 3" xfId="612"/>
    <cellStyle name="常规 186" xfId="613"/>
    <cellStyle name="常规 191" xfId="614"/>
    <cellStyle name="常规 241" xfId="615"/>
    <cellStyle name="60% - 强调文字颜色 6 3 3" xfId="616"/>
    <cellStyle name="60% - 强调文字颜色 6 3 2 4 2" xfId="617"/>
    <cellStyle name="60% - 强调文字颜色 6 3 2 4" xfId="618"/>
    <cellStyle name="60% - 强调文字颜色 6 3 2 3" xfId="619"/>
    <cellStyle name="60% - 强调文字颜色 6 3 2 2" xfId="620"/>
    <cellStyle name="标题 4 2 2 2 2" xfId="621"/>
    <cellStyle name="60% - 强调文字颜色 6 2 6 4" xfId="622"/>
    <cellStyle name="60% - 强调文字颜色 6 2 6" xfId="623"/>
    <cellStyle name="强调文字颜色 1 3 3 2 2" xfId="624"/>
    <cellStyle name="常规 11 2 4" xfId="625"/>
    <cellStyle name="60% - 强调文字颜色 6 2 5 4 2" xfId="626"/>
    <cellStyle name="标题 6 2 2 3" xfId="627"/>
    <cellStyle name="60% - 强调文字颜色 6 2 5 4" xfId="628"/>
    <cellStyle name="常规 15 2 3 2" xfId="629"/>
    <cellStyle name="60% - 强调文字颜色 6 2 5 3" xfId="630"/>
    <cellStyle name="60% - 强调文字颜色 5 5 2 3" xfId="631"/>
    <cellStyle name="60% - 强调文字颜色 6 2 5 2" xfId="632"/>
    <cellStyle name="常规 15 2 2 2" xfId="633"/>
    <cellStyle name="60% - 强调文字颜色 6 2 4 3" xfId="634"/>
    <cellStyle name="60% - 强调文字颜色 6 2 4 2 3 2" xfId="635"/>
    <cellStyle name="60% - 强调文字颜色 6 2 4 2" xfId="636"/>
    <cellStyle name="60% - 强调文字颜色 6 2 3 5" xfId="637"/>
    <cellStyle name="60% - 强调文字颜色 6 2 3 3 2 2" xfId="638"/>
    <cellStyle name="60% - 着色 2 3" xfId="639"/>
    <cellStyle name="60% - 强调文字颜色 6 2 3 3" xfId="640"/>
    <cellStyle name="常规 136 2" xfId="641"/>
    <cellStyle name="常规 141 2" xfId="642"/>
    <cellStyle name="60% - 强调文字颜色 6 2 2 5" xfId="643"/>
    <cellStyle name="60% - 强调文字颜色 6 2 2 4" xfId="644"/>
    <cellStyle name="60% - 强调文字颜色 6 2 2 3" xfId="645"/>
    <cellStyle name="计算 2 7 3" xfId="646"/>
    <cellStyle name="60% - 强调文字颜色 6 2 2 2 2 3 2" xfId="647"/>
    <cellStyle name="60% - 强调文字颜色 6 2 2 2" xfId="648"/>
    <cellStyle name="60% - 着色 6 3 2" xfId="649"/>
    <cellStyle name="60% - 强调文字颜色 6 2" xfId="650"/>
    <cellStyle name="60% - 强调文字颜色 5 5 3 3" xfId="651"/>
    <cellStyle name="标题 2 2 6" xfId="652"/>
    <cellStyle name="常规 170 2 3" xfId="653"/>
    <cellStyle name="标题 2 2 5" xfId="654"/>
    <cellStyle name="60% - 强调文字颜色 5 5 3 2" xfId="655"/>
    <cellStyle name="强调文字颜色 4 2 3 3 3" xfId="656"/>
    <cellStyle name="常规 165 2" xfId="657"/>
    <cellStyle name="60% - 强调文字颜色 5 5 3" xfId="658"/>
    <cellStyle name="60% - 强调文字颜色 5 5 2 2" xfId="659"/>
    <cellStyle name="60% - 强调文字颜色 5 5 2" xfId="660"/>
    <cellStyle name="60% - 强调文字颜色 5 5" xfId="661"/>
    <cellStyle name="60% - 强调文字颜色 5 4 6 2" xfId="662"/>
    <cellStyle name="标题 1 2 6" xfId="663"/>
    <cellStyle name="强调文字颜色 4 2 2 3 4" xfId="664"/>
    <cellStyle name="60% - 强调文字颜色 5 4 3 3" xfId="665"/>
    <cellStyle name="60% - 强调文字颜色 5 4 3 2" xfId="666"/>
    <cellStyle name="标题 1 2 5" xfId="667"/>
    <cellStyle name="强调文字颜色 4 2 2 3 3" xfId="668"/>
    <cellStyle name="常规 209 2" xfId="669"/>
    <cellStyle name="常规 159 2" xfId="670"/>
    <cellStyle name="60% - 强调文字颜色 5 4 3" xfId="671"/>
    <cellStyle name="60% - 强调文字颜色 5 4 2 3" xfId="672"/>
    <cellStyle name="60% - 强调文字颜色 5 4 2 2" xfId="673"/>
    <cellStyle name="标题 3 3 2 5" xfId="674"/>
    <cellStyle name="60% - 强调文字颜色 5 4 2" xfId="675"/>
    <cellStyle name="常规 11 2 8" xfId="676"/>
    <cellStyle name="60% - 强调文字颜色 5 3 5 2" xfId="677"/>
    <cellStyle name="60% - 强调文字颜色 5 3 4 3" xfId="678"/>
    <cellStyle name="常规 14 3 2 2" xfId="679"/>
    <cellStyle name="60% - 强调文字颜色 5 3 3 4" xfId="680"/>
    <cellStyle name="60% - 强调文字颜色 5 3 3 3" xfId="681"/>
    <cellStyle name="60% - 强调文字颜色 5 3 3 2 3" xfId="682"/>
    <cellStyle name="60% - 强调文字颜色 5 3 3 2 2" xfId="683"/>
    <cellStyle name="60% - 强调文字颜色 5 3 3 2" xfId="684"/>
    <cellStyle name="常规 163 2" xfId="685"/>
    <cellStyle name="60% - 强调文字颜色 5 3 3" xfId="686"/>
    <cellStyle name="60% - 强调文字颜色 5 3 2 4 2" xfId="687"/>
    <cellStyle name="60% - 强调文字颜色 5 3 2 4" xfId="688"/>
    <cellStyle name="60% - 强调文字颜色 5 3 2 5" xfId="689"/>
    <cellStyle name="60% - 强调文字颜色 5 3 2 3 2" xfId="690"/>
    <cellStyle name="60% - 强调文字颜色 5 3 2 3" xfId="691"/>
    <cellStyle name="60% - 强调文字颜色 5 3 2 2 3" xfId="692"/>
    <cellStyle name="60% - 强调文字颜色 5 3 2 2 2" xfId="693"/>
    <cellStyle name="60% - 强调文字颜色 5 3 2 2" xfId="694"/>
    <cellStyle name="60% - 强调文字颜色 5 3 2" xfId="695"/>
    <cellStyle name="60% - 着色 6 2 3" xfId="696"/>
    <cellStyle name="60% - 强调文字颜色 5 3" xfId="697"/>
    <cellStyle name="60% - 强调文字颜色 5 2 6 3" xfId="698"/>
    <cellStyle name="60% - 强调文字颜色 5 2 5 4" xfId="699"/>
    <cellStyle name="常规 10 2 9" xfId="700"/>
    <cellStyle name="60% - 强调文字颜色 5 2 5 3" xfId="701"/>
    <cellStyle name="常规 10 2 8" xfId="702"/>
    <cellStyle name="60% - 强调文字颜色 5 2 5 2" xfId="703"/>
    <cellStyle name="常规 14 2 2 3" xfId="704"/>
    <cellStyle name="60% - 强调文字颜色 5 2 4 4" xfId="705"/>
    <cellStyle name="常规 14 2 2 2" xfId="706"/>
    <cellStyle name="60% - 强调文字颜色 5 2 4 3" xfId="707"/>
    <cellStyle name="60% - 强调文字颜色 5 2 4 2" xfId="708"/>
    <cellStyle name="60% - 强调文字颜色 5 2 3 5" xfId="709"/>
    <cellStyle name="60% - 强调文字颜色 5 2 3 4" xfId="710"/>
    <cellStyle name="60% - 强调文字颜色 5 2 3 3 2 2" xfId="711"/>
    <cellStyle name="60% - 强调文字颜色 5 2 3 3" xfId="712"/>
    <cellStyle name="60% - 强调文字颜色 5 2 3 2 4 2" xfId="713"/>
    <cellStyle name="标题 3 2 2 2 3" xfId="714"/>
    <cellStyle name="60% - 强调文字颜色 5 2 3 2 2" xfId="715"/>
    <cellStyle name="常规 162 2" xfId="716"/>
    <cellStyle name="60% - 强调文字颜色 5 2 3" xfId="717"/>
    <cellStyle name="常规 22 5" xfId="718"/>
    <cellStyle name="60% - 强调文字颜色 5 2 2 5 2" xfId="719"/>
    <cellStyle name="60% - 强调文字颜色 5 2 2 5" xfId="720"/>
    <cellStyle name="常规 28 2 2" xfId="721"/>
    <cellStyle name="60% - 强调文字颜色 5 2 2 4" xfId="722"/>
    <cellStyle name="60% - 强调文字颜色 5 2 2 3" xfId="723"/>
    <cellStyle name="常规 14 5" xfId="724"/>
    <cellStyle name="60% - 强调文字颜色 5 2 2 2 2" xfId="725"/>
    <cellStyle name="60% - 强调文字颜色 5 2 2 2" xfId="726"/>
    <cellStyle name="60% - 着色 6 2 2 2" xfId="727"/>
    <cellStyle name="60% - 强调文字颜色 5 2 2" xfId="728"/>
    <cellStyle name="60% - 强调文字颜色 5 2" xfId="729"/>
    <cellStyle name="60% - 着色 6 2 2" xfId="730"/>
    <cellStyle name="60% - 强调文字颜色 4 7" xfId="731"/>
    <cellStyle name="标题 3 3 5 2" xfId="732"/>
    <cellStyle name="60% - 强调文字颜色 4 6 3" xfId="733"/>
    <cellStyle name="常规 121 2" xfId="734"/>
    <cellStyle name="常规 116 2" xfId="735"/>
    <cellStyle name="60% - 强调文字颜色 4 6" xfId="736"/>
    <cellStyle name="60% - 强调文字颜色 4 5 3 3" xfId="737"/>
    <cellStyle name="60% - 强调文字颜色 4 5 3 2" xfId="738"/>
    <cellStyle name="常规 120 2" xfId="739"/>
    <cellStyle name="常规 115 2" xfId="740"/>
    <cellStyle name="60% - 强调文字颜色 4 5 3" xfId="741"/>
    <cellStyle name="60% - 强调文字颜色 4 5 2 3" xfId="742"/>
    <cellStyle name="60% - 强调文字颜色 4 5 2 2" xfId="743"/>
    <cellStyle name="60% - 强调文字颜色 4 5 2" xfId="744"/>
    <cellStyle name="标题 1 2 3 3 2" xfId="745"/>
    <cellStyle name="60% - 强调文字颜色 4 5" xfId="746"/>
    <cellStyle name="60% - 强调文字颜色 4 4 6 2" xfId="747"/>
    <cellStyle name="60% - 强调文字颜色 6 3 2 2 3" xfId="748"/>
    <cellStyle name="60% - 强调文字颜色 4 4 6" xfId="749"/>
    <cellStyle name="60% - 强调文字颜色 4 4 3 4 2" xfId="750"/>
    <cellStyle name="60% - 强调文字颜色 4 4 3 3" xfId="751"/>
    <cellStyle name="常规 109 2 2" xfId="752"/>
    <cellStyle name="60% - 强调文字颜色 4 4 3 2" xfId="753"/>
    <cellStyle name="常规 114 2" xfId="754"/>
    <cellStyle name="常规 109 2" xfId="755"/>
    <cellStyle name="60% - 强调文字颜色 4 4 3" xfId="756"/>
    <cellStyle name="60% - 强调文字颜色 4 4 2 3" xfId="757"/>
    <cellStyle name="60% - 强调文字颜色 4 4 2" xfId="758"/>
    <cellStyle name="常规 113 2" xfId="759"/>
    <cellStyle name="常规 108 2" xfId="760"/>
    <cellStyle name="常规 16" xfId="761"/>
    <cellStyle name="常规 21" xfId="762"/>
    <cellStyle name="60% - 强调文字颜色 4 3 3" xfId="763"/>
    <cellStyle name="常规 20 5" xfId="764"/>
    <cellStyle name="60% - 强调文字颜色 5 2 2 3 2" xfId="765"/>
    <cellStyle name="60% - 强调文字颜色 4 3 2 5" xfId="766"/>
    <cellStyle name="标题 4 2 2 3 2" xfId="767"/>
    <cellStyle name="40% - 强调文字颜色 5 2 2 4" xfId="768"/>
    <cellStyle name="常规 2 10 5" xfId="769"/>
    <cellStyle name="常规 20 3" xfId="770"/>
    <cellStyle name="常规 15 3" xfId="771"/>
    <cellStyle name="60% - 强调文字颜色 4 3 2 3" xfId="772"/>
    <cellStyle name="60% - 强调文字颜色 6 2 7 3" xfId="773"/>
    <cellStyle name="标题 4 4 2 2" xfId="774"/>
    <cellStyle name="40% - 强调文字颜色 5 2 2 3" xfId="775"/>
    <cellStyle name="常规 2 10 4" xfId="776"/>
    <cellStyle name="常规 20 2" xfId="777"/>
    <cellStyle name="常规 15 2" xfId="778"/>
    <cellStyle name="差 2 4 4" xfId="779"/>
    <cellStyle name="60% - 强调文字颜色 4 3 2 2" xfId="780"/>
    <cellStyle name="常规 20" xfId="781"/>
    <cellStyle name="常规 15" xfId="782"/>
    <cellStyle name="60% - 强调文字颜色 4 3 2" xfId="783"/>
    <cellStyle name="60% - 强调文字颜色 4 2 5 3" xfId="784"/>
    <cellStyle name="常规 13 2 3 2" xfId="785"/>
    <cellStyle name="60% - 强调文字颜色 4 2 4 2 3" xfId="786"/>
    <cellStyle name="60% - 强调文字颜色 4 2 3 2 4 2" xfId="787"/>
    <cellStyle name="60% - 强调文字颜色 4 2 2 3 3 2" xfId="788"/>
    <cellStyle name="20% - 强调文字颜色 3 5 3 2" xfId="789"/>
    <cellStyle name="60% - 强调文字颜色 4 2 2 2 2 3 2" xfId="790"/>
    <cellStyle name="60% - 强调文字颜色 6 2 2 2 2 3" xfId="791"/>
    <cellStyle name="标题 3 4 3" xfId="792"/>
    <cellStyle name="60% - 强调文字颜色 4 2 11" xfId="793"/>
    <cellStyle name="60% - 强调文字颜色 4 2 4" xfId="794"/>
    <cellStyle name="40% - 强调文字颜色 6 6" xfId="795"/>
    <cellStyle name="60% - 强调文字颜色 2 3 3 2" xfId="796"/>
    <cellStyle name="标题 3 4 2" xfId="797"/>
    <cellStyle name="60% - 强调文字颜色 4 2 10" xfId="798"/>
    <cellStyle name="常规 14 2 5" xfId="799"/>
    <cellStyle name="60% - 强调文字颜色 4 2" xfId="800"/>
    <cellStyle name="60% - 强调文字颜色 3 6" xfId="801"/>
    <cellStyle name="标题 1 2 3 2 3" xfId="802"/>
    <cellStyle name="60% - 强调文字颜色 3 5" xfId="803"/>
    <cellStyle name="标题 1 2 3 2 2" xfId="804"/>
    <cellStyle name="60% - 强调文字颜色 3 4 5 2" xfId="805"/>
    <cellStyle name="60% - 强调文字颜色 3 4 4 2" xfId="806"/>
    <cellStyle name="40% - 强调文字颜色 3 6 3" xfId="807"/>
    <cellStyle name="60% - 强调文字颜色 3 4 3 4 2" xfId="808"/>
    <cellStyle name="60% - 强调文字颜色 3 4 3 2" xfId="809"/>
    <cellStyle name="40% - 强调文字颜色 1 2 2 6" xfId="810"/>
    <cellStyle name="40% - 强调文字颜色 2 6 3" xfId="811"/>
    <cellStyle name="60% - 强调文字颜色 3 4 2 4 2" xfId="812"/>
    <cellStyle name="常规 5 7 4" xfId="813"/>
    <cellStyle name="40% - 强调文字颜色 6 2 2 3 4" xfId="814"/>
    <cellStyle name="40% - 强调文字颜色 6 3 6 2" xfId="815"/>
    <cellStyle name="汇总 2 7 3 2" xfId="816"/>
    <cellStyle name="常规 433" xfId="817"/>
    <cellStyle name="常规 428" xfId="818"/>
    <cellStyle name="常规 383" xfId="819"/>
    <cellStyle name="常规 378" xfId="820"/>
    <cellStyle name="60% - 强调文字颜色 3 4 2 4" xfId="821"/>
    <cellStyle name="60% - 强调文字颜色 3 4 2 2" xfId="822"/>
    <cellStyle name="常规 431" xfId="823"/>
    <cellStyle name="常规 426" xfId="824"/>
    <cellStyle name="常规 381" xfId="825"/>
    <cellStyle name="常规 376" xfId="826"/>
    <cellStyle name="60% - 强调文字颜色 3 4 2" xfId="827"/>
    <cellStyle name="60% - 强调文字颜色 3 3 5 2" xfId="828"/>
    <cellStyle name="常规 11 2 2 2 2" xfId="829"/>
    <cellStyle name="60% - 强调文字颜色 3 3 3 3 2" xfId="830"/>
    <cellStyle name="标题 4 2 7 3" xfId="831"/>
    <cellStyle name="60% - 强调文字颜色 3 3 3 2" xfId="832"/>
    <cellStyle name="60% - 强调文字颜色 3 3 2 2 3" xfId="833"/>
    <cellStyle name="60% - 强调文字颜色 3 3 2 2" xfId="834"/>
    <cellStyle name="60% - 强调文字颜色 3 3 2" xfId="835"/>
    <cellStyle name="60% - 强调文字颜色 3 2 3 5 2" xfId="836"/>
    <cellStyle name="标题 4 2 3" xfId="837"/>
    <cellStyle name="40% - 强调文字颜色 6 3 2 4 2" xfId="838"/>
    <cellStyle name="常规 125" xfId="839"/>
    <cellStyle name="常规 130" xfId="840"/>
    <cellStyle name="60% - 强调文字颜色 3 2 3 3 2" xfId="841"/>
    <cellStyle name="标题 3 2 7 3" xfId="842"/>
    <cellStyle name="20% - 强调文字颜色 1 10 2 4" xfId="843"/>
    <cellStyle name="20% - 强调文字颜色 1 2 4 3 2" xfId="844"/>
    <cellStyle name="60% - 强调文字颜色 3 2 3 3" xfId="845"/>
    <cellStyle name="常规 4 11 2" xfId="846"/>
    <cellStyle name="60% - 强调文字颜色 3 2 3 2" xfId="847"/>
    <cellStyle name="40% - 强调文字颜色 6 2 7 4" xfId="848"/>
    <cellStyle name="40% - 着色 1 2 3" xfId="849"/>
    <cellStyle name="20% - 强调文字颜色 5 2 2 4" xfId="850"/>
    <cellStyle name="60% - 强调文字颜色 3 2 2 3 3" xfId="851"/>
    <cellStyle name="60% - 强调文字颜色 3 2 2 2 4" xfId="852"/>
    <cellStyle name="60% - 强调文字颜色 3 2 2 2 3" xfId="853"/>
    <cellStyle name="60% - 强调文字颜色 3 2 2 2 2 3" xfId="854"/>
    <cellStyle name="STR_STYLE_20P_ACCENT_1" xfId="855"/>
    <cellStyle name="60% - 强调文字颜色 4 5 5" xfId="856"/>
    <cellStyle name="60% - 强调文字颜色 3 2 2 2 2 2" xfId="857"/>
    <cellStyle name="60% - 强调文字颜色 3 2 2 2 2" xfId="858"/>
    <cellStyle name="60% - 强调文字颜色 3 2 2 2" xfId="859"/>
    <cellStyle name="常规 3 2 12" xfId="860"/>
    <cellStyle name="60% - 强调文字颜色 3 2 2" xfId="861"/>
    <cellStyle name="标题 2 3 5" xfId="862"/>
    <cellStyle name="60% - 强调文字颜色 3 2" xfId="863"/>
    <cellStyle name="强调文字颜色 2 2 3 5" xfId="864"/>
    <cellStyle name="20% - 强调文字颜色 2 6" xfId="865"/>
    <cellStyle name="常规 2_2017年春精准扶贫" xfId="866"/>
    <cellStyle name="60% - 强调文字颜色 2 6 4" xfId="867"/>
    <cellStyle name="强调文字颜色 2 2 3 3" xfId="868"/>
    <cellStyle name="20% - 强调文字颜色 2 4" xfId="869"/>
    <cellStyle name="60% - 强调文字颜色 2 6 2" xfId="870"/>
    <cellStyle name="强调文字颜色 2 2 2 5" xfId="871"/>
    <cellStyle name="差 3 4 3" xfId="872"/>
    <cellStyle name="20% - 强调文字颜色 1 6" xfId="873"/>
    <cellStyle name="60% - 强调文字颜色 2 5 4" xfId="874"/>
    <cellStyle name="60% - 强调文字颜色 1 2 4 4" xfId="875"/>
    <cellStyle name="常规 10 2 2 3" xfId="876"/>
    <cellStyle name="60% - 强调文字颜色 2 5 3 2" xfId="877"/>
    <cellStyle name="60% - 强调文字颜色 6 2 4" xfId="878"/>
    <cellStyle name="强调文字颜色 2 2 2 4" xfId="879"/>
    <cellStyle name="差 3 4 2" xfId="880"/>
    <cellStyle name="20% - 强调文字颜色 1 5" xfId="881"/>
    <cellStyle name="60% - 强调文字颜色 2 5 3" xfId="882"/>
    <cellStyle name="强调文字颜色 2 2 2 3 2" xfId="883"/>
    <cellStyle name="40% - 强调文字颜色 2 4 7" xfId="884"/>
    <cellStyle name="20% - 强调文字颜色 1 4 2" xfId="885"/>
    <cellStyle name="60% - 强调文字颜色 2 5 2 2" xfId="886"/>
    <cellStyle name="强调文字颜色 2 2 2 3" xfId="887"/>
    <cellStyle name="20% - 强调文字颜色 1 4" xfId="888"/>
    <cellStyle name="60% - 强调文字颜色 2 5 2" xfId="889"/>
    <cellStyle name="60% - 强调文字颜色 5 5 4" xfId="890"/>
    <cellStyle name="60% - 强调文字颜色 2 4 6 2" xfId="891"/>
    <cellStyle name="60% - 强调文字颜色 5 2 6 2" xfId="892"/>
    <cellStyle name="输出 2 3 2 4" xfId="893"/>
    <cellStyle name="60% - 强调文字颜色 2 4 3 4 2" xfId="894"/>
    <cellStyle name="60% - 强调文字颜色 2 4 3 4" xfId="895"/>
    <cellStyle name="60% - 强调文字颜色 5 2 6" xfId="896"/>
    <cellStyle name="60% - 强调文字颜色 5 2 4" xfId="897"/>
    <cellStyle name="60% - 强调文字颜色 2 4 3 2" xfId="898"/>
    <cellStyle name="20% - 强调文字颜色 2 4 2 4" xfId="899"/>
    <cellStyle name="标题 1 3 2 2 2" xfId="900"/>
    <cellStyle name="60% - 强调文字颜色 5 2 5 4 2" xfId="901"/>
    <cellStyle name="60% - 强调文字颜色 2 4 2 4" xfId="902"/>
    <cellStyle name="60% - 强调文字颜色 2 4" xfId="903"/>
    <cellStyle name="60% - 强调文字颜色 2 3 5" xfId="904"/>
    <cellStyle name="常规 100 10" xfId="905"/>
    <cellStyle name="60% - 强调文字颜色 2 3 4" xfId="906"/>
    <cellStyle name="60% - 强调文字颜色 2 3 3" xfId="907"/>
    <cellStyle name="常规 2 3 2 2 4" xfId="908"/>
    <cellStyle name="60% - 强调文字颜色 2 3 2 3 2" xfId="909"/>
    <cellStyle name="差 2 2 3 2 2" xfId="910"/>
    <cellStyle name="60% - 强调文字颜色 2 3 2 2 3" xfId="911"/>
    <cellStyle name="60% - 强调文字颜色 2 3 2 2 2" xfId="912"/>
    <cellStyle name="60% - 强调文字颜色 2 3 2 2" xfId="913"/>
    <cellStyle name="60% - 强调文字颜色 2 3 2" xfId="914"/>
    <cellStyle name="标题 4 3 3" xfId="915"/>
    <cellStyle name="60% - 强调文字颜色 2 2 6 4" xfId="916"/>
    <cellStyle name="常规 11 2 4 3" xfId="917"/>
    <cellStyle name="标题 4 3 2" xfId="918"/>
    <cellStyle name="60% - 强调文字颜色 2 2 6 3" xfId="919"/>
    <cellStyle name="60% - 强调文字颜色 3 5 5" xfId="920"/>
    <cellStyle name="常规 11 2 4 2" xfId="921"/>
    <cellStyle name="60% - 强调文字颜色 2 2 5 4 2" xfId="922"/>
    <cellStyle name="60% - 强调文字颜色 6 2 2 2 3" xfId="923"/>
    <cellStyle name="60% - 强调文字颜色 3 4 6 2" xfId="924"/>
    <cellStyle name="40% - 强调文字颜色 1 5 3" xfId="925"/>
    <cellStyle name="20% - 强调文字颜色 1 2 4 2 2" xfId="926"/>
    <cellStyle name="常规 10 2 5" xfId="927"/>
    <cellStyle name="40% - 强调文字颜色 1 2 2 6 2" xfId="928"/>
    <cellStyle name="强调文字颜色 1 3 2 2 3" xfId="929"/>
    <cellStyle name="60% - 强调文字颜色 3 2 2 3" xfId="930"/>
    <cellStyle name="常规 4 10 2" xfId="931"/>
    <cellStyle name="40% - 强调文字颜色 3 2 3 2" xfId="932"/>
    <cellStyle name="60% - 强调文字颜色 4 2 8 2" xfId="933"/>
    <cellStyle name="60% - 强调文字颜色 2 2 5 4" xfId="934"/>
    <cellStyle name="60% - 强调文字颜色 3 4 6" xfId="935"/>
    <cellStyle name="60% - 强调文字颜色 2 2 5 3" xfId="936"/>
    <cellStyle name="常规 11 2 3 2" xfId="937"/>
    <cellStyle name="60% - 强调文字颜色 3 4 5" xfId="938"/>
    <cellStyle name="40% - 强调文字颜色 5 2 4 2 3" xfId="939"/>
    <cellStyle name="标题 4 2 2" xfId="940"/>
    <cellStyle name="60% - 强调文字颜色 2 2 5 2" xfId="941"/>
    <cellStyle name="60% - 强调文字颜色 3 4 4" xfId="942"/>
    <cellStyle name="60% - 强调文字颜色 2 2 5" xfId="943"/>
    <cellStyle name="60% - 强调文字颜色 2 2 4 4 2" xfId="944"/>
    <cellStyle name="常规 2 2 4 3 4" xfId="945"/>
    <cellStyle name="60% - 强调文字颜色 2 2 4 4" xfId="946"/>
    <cellStyle name="常规 11 2 2 3" xfId="947"/>
    <cellStyle name="60% - 强调文字颜色 2 2 4 3" xfId="948"/>
    <cellStyle name="常规 11 2 2 2" xfId="949"/>
    <cellStyle name="60% - 强调文字颜色 3 3 5" xfId="950"/>
    <cellStyle name="60% - 强调文字颜色 2 2 4 2" xfId="951"/>
    <cellStyle name="60% - 强调文字颜色 3 3 4" xfId="952"/>
    <cellStyle name="60% - 强调文字颜色 2 2 4" xfId="953"/>
    <cellStyle name="60% - 强调文字颜色 4 2 5 4 2" xfId="954"/>
    <cellStyle name="40% - 强调文字颜色 6 4 2 3" xfId="955"/>
    <cellStyle name="60% - 强调文字颜色 4 2 2 2 3" xfId="956"/>
    <cellStyle name="常规 6 3 5" xfId="957"/>
    <cellStyle name="40% - 着色 6 4" xfId="958"/>
    <cellStyle name="60% - 强调文字颜色 4 2 6 2" xfId="959"/>
    <cellStyle name="60% - 强调文字颜色 2 2 3 4" xfId="960"/>
    <cellStyle name="60% - 强调文字颜色 3 2 6" xfId="961"/>
    <cellStyle name="60% - 强调文字颜色 3 2 4 4 2" xfId="962"/>
    <cellStyle name="60% - 强调文字颜色 2 2 3 2 4 2" xfId="963"/>
    <cellStyle name="20% - 强调文字颜色 3 2 8 4" xfId="964"/>
    <cellStyle name="常规 3 10 15" xfId="965"/>
    <cellStyle name="60% - 强调文字颜色 3 2 4 4" xfId="966"/>
    <cellStyle name="常规 12 2 2 3" xfId="967"/>
    <cellStyle name="60% - 强调文字颜色 2 2 3 2 4" xfId="968"/>
    <cellStyle name="60% - 强调文字颜色 3 2 4 2 3" xfId="969"/>
    <cellStyle name="60% - 强调文字颜色 2 2 3 2 2 3" xfId="970"/>
    <cellStyle name="60% - 强调文字颜色 3 2 4 2 2" xfId="971"/>
    <cellStyle name="60% - 强调文字颜色 2 2 3 2 2 2" xfId="972"/>
    <cellStyle name="常规 7 9" xfId="973"/>
    <cellStyle name="常规 404" xfId="974"/>
    <cellStyle name="40% - 着色 6 2 2 2" xfId="975"/>
    <cellStyle name="常规 3 2 14" xfId="976"/>
    <cellStyle name="60% - 强调文字颜色 3 2 4" xfId="977"/>
    <cellStyle name="常规 155 2 10" xfId="978"/>
    <cellStyle name="60% - 强调文字颜色 2 2 3 2" xfId="979"/>
    <cellStyle name="60% - 强调文字颜色 2 2 3" xfId="980"/>
    <cellStyle name="60% - 强调文字颜色 2 2 2 5" xfId="981"/>
    <cellStyle name="60% - 强调文字颜色 3 2 2 2 4 2" xfId="982"/>
    <cellStyle name="20% - 强调文字颜色 2 2 2 3 3" xfId="983"/>
    <cellStyle name="常规 33 3 2 2" xfId="984"/>
    <cellStyle name="60% - 强调文字颜色 5 2 3 4 2" xfId="985"/>
    <cellStyle name="60% - 强调文字颜色 2 2 2 4" xfId="986"/>
    <cellStyle name="60% - 强调文字颜色 1 30" xfId="987"/>
    <cellStyle name="40% - 着色 6 5" xfId="988"/>
    <cellStyle name="60% - 强调文字颜色 4 2 2 2 4" xfId="989"/>
    <cellStyle name="40% - 强调文字颜色 6 4 2 4" xfId="990"/>
    <cellStyle name="常规 2 2 2 2 4" xfId="991"/>
    <cellStyle name="60% - 强调文字颜色 2 2 2 3 2" xfId="992"/>
    <cellStyle name="60% - 强调文字颜色 2 2 2 3" xfId="993"/>
    <cellStyle name="差 3 6" xfId="994"/>
    <cellStyle name="60% - 强调文字颜色 2 2 2 2 4 2" xfId="995"/>
    <cellStyle name="60% - 强调文字颜色 2 2 2 2 4" xfId="996"/>
    <cellStyle name="60% - 强调文字颜色 3 3 4 2" xfId="997"/>
    <cellStyle name="60% - 强调文字颜色 2 2 4 2 2" xfId="998"/>
    <cellStyle name="60% - 强调文字颜色 2 2 2 2 2 3" xfId="999"/>
    <cellStyle name="60% - 强调文字颜色 2 2 2 2 2 2" xfId="1000"/>
    <cellStyle name="60% - 强调文字颜色 2 2 2 2 2" xfId="1001"/>
    <cellStyle name="60% - 强调文字颜色 2 2 2 2" xfId="1002"/>
    <cellStyle name="60% - 强调文字颜色 2 2 2" xfId="1003"/>
    <cellStyle name="20% - 强调文字颜色 6 2 2 6 2" xfId="1004"/>
    <cellStyle name="60% - 强调文字颜色 2 2" xfId="1005"/>
    <cellStyle name="60% - 强调文字颜色 2 4 5" xfId="1006"/>
    <cellStyle name="60% - 强调文字颜色 2 100" xfId="1007"/>
    <cellStyle name="60% - 强调文字颜色 5 2 4 2 3 2" xfId="1008"/>
    <cellStyle name="60% - 强调文字颜色 1 6 3" xfId="1009"/>
    <cellStyle name="20% - 强调文字颜色 4 5 2" xfId="1010"/>
    <cellStyle name="强调文字颜色 2 2 5 4 2" xfId="1011"/>
    <cellStyle name="60% - 强调文字颜色 6 4 3 4 2" xfId="1012"/>
    <cellStyle name="60% - 强调文字颜色 1 6 2" xfId="1013"/>
    <cellStyle name="常规 14 7" xfId="1014"/>
    <cellStyle name="20% - 强调文字颜色 6 3 2" xfId="1015"/>
    <cellStyle name="60% - 强调文字颜色 5 2 2 2 4" xfId="1016"/>
    <cellStyle name="60% - 强调文字颜色 1 50" xfId="1017"/>
    <cellStyle name="60% - 强调文字颜色 2 2 6 4 2" xfId="1018"/>
    <cellStyle name="60% - 强调文字颜色 6 2 3 2 3" xfId="1019"/>
    <cellStyle name="60% - 强调文字颜色 1 5 3 2" xfId="1020"/>
    <cellStyle name="常规 12_Sheet2" xfId="1021"/>
    <cellStyle name="60% - 强调文字颜色 1 5 3" xfId="1022"/>
    <cellStyle name="60% - 强调文字颜色 4 2 3 2 2 3" xfId="1023"/>
    <cellStyle name="60% - 强调文字颜色 1 5 2" xfId="1024"/>
    <cellStyle name="常规 10 3" xfId="1025"/>
    <cellStyle name="差 2 4 4 2" xfId="1026"/>
    <cellStyle name="常规 15 2 2" xfId="1027"/>
    <cellStyle name="常规 20 2 2" xfId="1028"/>
    <cellStyle name="60% - 强调文字颜色 4 3 2 2 2" xfId="1029"/>
    <cellStyle name="60% - 强调文字颜色 6 4 3 3" xfId="1030"/>
    <cellStyle name="60% - 强调文字颜色 1 5" xfId="1031"/>
    <cellStyle name="60% - 强调文字颜色 1 2 5 4 2" xfId="1032"/>
    <cellStyle name="常规 14 6" xfId="1033"/>
    <cellStyle name="60% - 强调文字颜色 5 2 2 2 3" xfId="1034"/>
    <cellStyle name="60% - 强调文字颜色 1 44" xfId="1035"/>
    <cellStyle name="60% - 强调文字颜色 1 4 3 4 2" xfId="1036"/>
    <cellStyle name="常规 124" xfId="1037"/>
    <cellStyle name="常规 119" xfId="1038"/>
    <cellStyle name="60% - 强调文字颜色 1 4 3 2" xfId="1039"/>
    <cellStyle name="常规 2 6 2 2" xfId="1040"/>
    <cellStyle name="差_Sheet2" xfId="1041"/>
    <cellStyle name="60% - 强调文字颜色 1 4 3" xfId="1042"/>
    <cellStyle name="60% - 强调文字颜色 6 2 3 2 2 3" xfId="1043"/>
    <cellStyle name="差_Sheet1" xfId="1044"/>
    <cellStyle name="60% - 强调文字颜色 1 4 2" xfId="1045"/>
    <cellStyle name="60% - 强调文字颜色 3 2 2 5" xfId="1046"/>
    <cellStyle name="20% - 强调文字颜色 4 3 2" xfId="1047"/>
    <cellStyle name="常规 2 32" xfId="1048"/>
    <cellStyle name="常规 2 27" xfId="1049"/>
    <cellStyle name="60% - 强调文字颜色 1 3 6" xfId="1050"/>
    <cellStyle name="标题 2 2 3 3 2" xfId="1051"/>
    <cellStyle name="20% - 强调文字颜色 2 4 4 3" xfId="1052"/>
    <cellStyle name="20% - 强调文字颜色 1 2 2" xfId="1053"/>
    <cellStyle name="40% - 强调文字颜色 2 2 7" xfId="1054"/>
    <cellStyle name="60% - 强调文字颜色 1 3 3 2 2" xfId="1055"/>
    <cellStyle name="常规 11 2 2 13" xfId="1056"/>
    <cellStyle name="常规 2 24 2" xfId="1057"/>
    <cellStyle name="常规 2 19 2" xfId="1058"/>
    <cellStyle name="60% - 强调文字颜色 1 3 3 2" xfId="1059"/>
    <cellStyle name="20% - 强调文字颜色 3 4 5 4" xfId="1060"/>
    <cellStyle name="常规 2 8 3" xfId="1061"/>
    <cellStyle name="输入 2 3" xfId="1062"/>
    <cellStyle name="强调文字颜色 2 3 2 2 3" xfId="1063"/>
    <cellStyle name="40% - 强调文字颜色 2 2 2 6 2" xfId="1064"/>
    <cellStyle name="常规 2 24" xfId="1065"/>
    <cellStyle name="常规 2 19" xfId="1066"/>
    <cellStyle name="60% - 强调文字颜色 1 3 3" xfId="1067"/>
    <cellStyle name="40% - 强调文字颜色 1 2 8" xfId="1068"/>
    <cellStyle name="常规 4 6 2" xfId="1069"/>
    <cellStyle name="常规 101 2" xfId="1070"/>
    <cellStyle name="常规 4 2 4 2" xfId="1071"/>
    <cellStyle name="常规 8 4" xfId="1072"/>
    <cellStyle name="常规 444" xfId="1073"/>
    <cellStyle name="常规 439" xfId="1074"/>
    <cellStyle name="常规 394" xfId="1075"/>
    <cellStyle name="常规 389" xfId="1076"/>
    <cellStyle name="60% - 强调文字颜色 1 3 2 2 3" xfId="1077"/>
    <cellStyle name="常规 11 2 2 11" xfId="1078"/>
    <cellStyle name="20% - 强调文字颜色 2 3 4 3" xfId="1079"/>
    <cellStyle name="40% - 强调文字颜色 1 2 7" xfId="1080"/>
    <cellStyle name="常规 8 3" xfId="1081"/>
    <cellStyle name="常规 443" xfId="1082"/>
    <cellStyle name="常规 438" xfId="1083"/>
    <cellStyle name="常规 393" xfId="1084"/>
    <cellStyle name="常规 388" xfId="1085"/>
    <cellStyle name="60% - 强调文字颜色 1 3 2 2 2" xfId="1086"/>
    <cellStyle name="检查单元格 4 3" xfId="1087"/>
    <cellStyle name="常规 314" xfId="1088"/>
    <cellStyle name="20% - 强调文字颜色 2 2 3 6 2" xfId="1089"/>
    <cellStyle name="常规 2 23" xfId="1090"/>
    <cellStyle name="常规 2 18" xfId="1091"/>
    <cellStyle name="60% - 强调文字颜色 1 3 2" xfId="1092"/>
    <cellStyle name="40% - 强调文字颜色 6 2 2 4 3 2" xfId="1093"/>
    <cellStyle name="40% - 强调文字颜色 2 2 2 5" xfId="1094"/>
    <cellStyle name="60% - 强调文字颜色 1 32" xfId="1095"/>
    <cellStyle name="60% - 强调文字颜色 1 27" xfId="1096"/>
    <cellStyle name="60% - 强调文字颜色 1 2 9 4 2" xfId="1097"/>
    <cellStyle name="常规 3 3 8" xfId="1098"/>
    <cellStyle name="20% - 强调文字颜色 4 5" xfId="1099"/>
    <cellStyle name="强调文字颜色 2 2 5 4" xfId="1100"/>
    <cellStyle name="40% - 强调文字颜色 4 4 3 2" xfId="1101"/>
    <cellStyle name="常规 2 4 2 4" xfId="1102"/>
    <cellStyle name="60% - 强调文字颜色 1 2 7 4 2" xfId="1103"/>
    <cellStyle name="60% - 强调文字颜色 5 2 4 2 3" xfId="1104"/>
    <cellStyle name="40% - 强调文字颜色 5 2 8" xfId="1105"/>
    <cellStyle name="20% - 强调文字颜色 4 2 3" xfId="1106"/>
    <cellStyle name="60% - 强调文字颜色 1 2 7" xfId="1107"/>
    <cellStyle name="标题 2 2 3 2 3" xfId="1108"/>
    <cellStyle name="40% - 强调文字颜色 4 3 3 2" xfId="1109"/>
    <cellStyle name="常规 2 3 2 4" xfId="1110"/>
    <cellStyle name="60% - 强调文字颜色 1 2 6 4 2" xfId="1111"/>
    <cellStyle name="60% - 强调文字颜色 5 2 3 2 3" xfId="1112"/>
    <cellStyle name="40% - 强调文字颜色 5 2 7 2" xfId="1113"/>
    <cellStyle name="20% - 强调文字颜色 3 3 4" xfId="1114"/>
    <cellStyle name="20% - 强调文字颜色 4 2 2 2" xfId="1115"/>
    <cellStyle name="60% - 强调文字颜色 1 2 6 2" xfId="1116"/>
    <cellStyle name="标题 2 2 3 2 2 2" xfId="1117"/>
    <cellStyle name="20% - 强调文字颜色 6 2 2 2" xfId="1118"/>
    <cellStyle name="60% - 强调文字颜色 1 2 4 2 3 2" xfId="1119"/>
    <cellStyle name="常规 3 8 4" xfId="1120"/>
    <cellStyle name="60% - 强调文字颜色 1 2 3 2 4" xfId="1121"/>
    <cellStyle name="60% - 强调文字颜色 1 2 3 2 3" xfId="1122"/>
    <cellStyle name="60% - 强调文字颜色 1 2 3 2 2" xfId="1123"/>
    <cellStyle name="常规 20 12" xfId="1124"/>
    <cellStyle name="60% - 强调文字颜色 1 2 3 2" xfId="1125"/>
    <cellStyle name="差 4 3 4 2" xfId="1126"/>
    <cellStyle name="60% - 强调文字颜色 1 2 3" xfId="1127"/>
    <cellStyle name="40% - 强调文字颜色 1 4 6" xfId="1128"/>
    <cellStyle name="常规 39 2" xfId="1129"/>
    <cellStyle name="常规 44 2" xfId="1130"/>
    <cellStyle name="60% - 强调文字颜色 1 2 2 4" xfId="1131"/>
    <cellStyle name="60% - 强调文字颜色 1 2 2 2 4 2" xfId="1132"/>
    <cellStyle name="60% - 强调文字颜色 1 2 2 2 4" xfId="1133"/>
    <cellStyle name="计算 3 5 2 2" xfId="1134"/>
    <cellStyle name="常规 2 13 2" xfId="1135"/>
    <cellStyle name="60% - 强调文字颜色 3 5 2" xfId="1136"/>
    <cellStyle name="标题 1 2 3 2 2 2" xfId="1137"/>
    <cellStyle name="40% - 强调文字颜色 3 2 2 2 2" xfId="1138"/>
    <cellStyle name="40% - 强调文字颜色 3 4 4" xfId="1139"/>
    <cellStyle name="40% - 强调文字颜色 6 2 7 3" xfId="1140"/>
    <cellStyle name="40% - 着色 1 2 2" xfId="1141"/>
    <cellStyle name="20% - 强调文字颜色 5 2 2 3" xfId="1142"/>
    <cellStyle name="60% - 强调文字颜色 3 2 2 3 2" xfId="1143"/>
    <cellStyle name="标题 4 3 2 4" xfId="1144"/>
    <cellStyle name="常规 2 11 4" xfId="1145"/>
    <cellStyle name="60% - 强调文字颜色 6 2 8 3" xfId="1146"/>
    <cellStyle name="40% - 强调文字颜色 5 2 3 3" xfId="1147"/>
    <cellStyle name="60% - 强调文字颜色 1 2 2 2 2 3 2" xfId="1148"/>
    <cellStyle name="常规 214" xfId="1149"/>
    <cellStyle name="常规 209" xfId="1150"/>
    <cellStyle name="常规 164" xfId="1151"/>
    <cellStyle name="常规 159" xfId="1152"/>
    <cellStyle name="检查单元格 3 3" xfId="1153"/>
    <cellStyle name="20% - 强调文字颜色 2 2 3 5 2" xfId="1154"/>
    <cellStyle name="60% - 强调文字颜色 1 2 2" xfId="1155"/>
    <cellStyle name="60% - 强调文字颜色 1 185" xfId="1156"/>
    <cellStyle name="60% - 强调文字颜色 2 2 3 4 2" xfId="1157"/>
    <cellStyle name="60% - 强调文字颜色 3 2 6 2" xfId="1158"/>
    <cellStyle name="40% - 着色 6 4 2" xfId="1159"/>
    <cellStyle name="40% - 强调文字颜色 3 2 4 2" xfId="1160"/>
    <cellStyle name="60% - 强调文字颜色 4 2 9 2" xfId="1161"/>
    <cellStyle name="60% - 强调文字颜色 1 26" xfId="1162"/>
    <cellStyle name="40% - 着色 6 3 2 2" xfId="1163"/>
    <cellStyle name="40% - 强调文字颜色 5 4" xfId="1164"/>
    <cellStyle name="40% - 着色 6 3 2" xfId="1165"/>
    <cellStyle name="60% - 强调文字颜色 4 2 2 2 2 2" xfId="1166"/>
    <cellStyle name="常规 12 2 2 2" xfId="1167"/>
    <cellStyle name="60% - 强调文字颜色 3 2 4 3" xfId="1168"/>
    <cellStyle name="60% - 强调文字颜色 2 2 3 2 3" xfId="1169"/>
    <cellStyle name="40% - 着色 6 2 3" xfId="1170"/>
    <cellStyle name="60% - 强调文字颜色 1 98" xfId="1171"/>
    <cellStyle name="20% - 强调文字颜色 3 2 8 2" xfId="1172"/>
    <cellStyle name="常规 3 10 13" xfId="1173"/>
    <cellStyle name="60% - 强调文字颜色 3 2 4 2" xfId="1174"/>
    <cellStyle name="60% - 强调文字颜色 2 2 3 2 2" xfId="1175"/>
    <cellStyle name="20% - 强调文字颜色 4 3 2 2 3" xfId="1176"/>
    <cellStyle name="20% - 强调文字颜色 4 5 5" xfId="1177"/>
    <cellStyle name="20% - 强调文字颜色 4 3 4 3" xfId="1178"/>
    <cellStyle name="40% - 着色 4 2 2 2" xfId="1179"/>
    <cellStyle name="常规 2 2 3 7" xfId="1180"/>
    <cellStyle name="40% - 着色 6 2 2" xfId="1181"/>
    <cellStyle name="60% - 强调文字颜色 1 97" xfId="1182"/>
    <cellStyle name="40% - 着色 5 2 2 2" xfId="1183"/>
    <cellStyle name="20% - 强调文字颜色 6 2 3 3" xfId="1184"/>
    <cellStyle name="40% - 着色 3" xfId="1185"/>
    <cellStyle name="60% - 强调文字颜色 3 3 2 4 2" xfId="1186"/>
    <cellStyle name="40% - 着色 1 5" xfId="1187"/>
    <cellStyle name="40% - 着色 1" xfId="1188"/>
    <cellStyle name="60% - 强调文字颜色 3 2 6 3" xfId="1189"/>
    <cellStyle name="常规 12 2 4 2" xfId="1190"/>
    <cellStyle name="60% - 强调文字颜色 4 2 4 3" xfId="1191"/>
    <cellStyle name="常规 13 2 2 2" xfId="1192"/>
    <cellStyle name="40% - 强调文字颜色 6 6 3" xfId="1193"/>
    <cellStyle name="60% - 强调文字颜色 4 2 4 2" xfId="1194"/>
    <cellStyle name="40% - 强调文字颜色 6 6 2" xfId="1195"/>
    <cellStyle name="60% - 强调文字颜色 3 2 5 4" xfId="1196"/>
    <cellStyle name="常规 12 2 3 3" xfId="1197"/>
    <cellStyle name="60% - 强调文字颜色 4 2 3 4" xfId="1198"/>
    <cellStyle name="40% - 强调文字颜色 6 5 4" xfId="1199"/>
    <cellStyle name="60% - 强调文字颜色 4 2 3 2 3" xfId="1200"/>
    <cellStyle name="40% - 强调文字颜色 6 5 2 3" xfId="1201"/>
    <cellStyle name="60% - 强调文字颜色 4 2 3 2 2" xfId="1202"/>
    <cellStyle name="40% - 强调文字颜色 6 5 2 2" xfId="1203"/>
    <cellStyle name="60% - 强调文字颜色 4 2 3 2" xfId="1204"/>
    <cellStyle name="40% - 强调文字颜色 6 5 2" xfId="1205"/>
    <cellStyle name="60% - 强调文字颜色 4 2 3" xfId="1206"/>
    <cellStyle name="常规 107 2" xfId="1207"/>
    <cellStyle name="常规 112 2" xfId="1208"/>
    <cellStyle name="40% - 强调文字颜色 6 5" xfId="1209"/>
    <cellStyle name="60% - 强调文字颜色 5 6" xfId="1210"/>
    <cellStyle name="60% - 强调文字颜色 1 2 2 2 2 2" xfId="1211"/>
    <cellStyle name="40% - 强调文字颜色 6 4 6 2" xfId="1212"/>
    <cellStyle name="60% - 强调文字颜色 1 2 2 2 2" xfId="1213"/>
    <cellStyle name="60% - 强调文字颜色 4 2 2 6" xfId="1214"/>
    <cellStyle name="40% - 强调文字颜色 6 4 6" xfId="1215"/>
    <cellStyle name="40% - 强调文字颜色 6 4 5 4 2" xfId="1216"/>
    <cellStyle name="链接单元格 2 6 3" xfId="1217"/>
    <cellStyle name="60% - 强调文字颜色 4 2 2 5" xfId="1218"/>
    <cellStyle name="40% - 强调文字颜色 6 4 5" xfId="1219"/>
    <cellStyle name="40% - 强调文字颜色 6 2 2 7 2" xfId="1220"/>
    <cellStyle name="强调文字颜色 6 3 2 3 3" xfId="1221"/>
    <cellStyle name="常规 161 2" xfId="1222"/>
    <cellStyle name="常规 211 2" xfId="1223"/>
    <cellStyle name="链接单元格 2 6 2" xfId="1224"/>
    <cellStyle name="60% - 强调文字颜色 4 2 2 4" xfId="1225"/>
    <cellStyle name="40% - 强调文字颜色 6 4 4" xfId="1226"/>
    <cellStyle name="常规 35 3 2 2" xfId="1227"/>
    <cellStyle name="标题 1 2 7 2" xfId="1228"/>
    <cellStyle name="60% - 强调文字颜色 5 4 3 4 2" xfId="1229"/>
    <cellStyle name="40% - 强调文字颜色 6 4 3 4 2" xfId="1230"/>
    <cellStyle name="标题 5 6" xfId="1231"/>
    <cellStyle name="40% - 强调文字颜色 6 4 3 3" xfId="1232"/>
    <cellStyle name="60% - 强调文字颜色 4 2 2 3 3" xfId="1233"/>
    <cellStyle name="40% - 强调文字颜色 6 4 4 2" xfId="1234"/>
    <cellStyle name="常规 6 5 4" xfId="1235"/>
    <cellStyle name="40% - 强调文字颜色 6 4 3" xfId="1236"/>
    <cellStyle name="60% - 强调文字颜色 4 2 2 3" xfId="1237"/>
    <cellStyle name="60% - 强调文字颜色 4 2 2 2 4 2" xfId="1238"/>
    <cellStyle name="40% - 强调文字颜色 6 4 2 4 2" xfId="1239"/>
    <cellStyle name="常规 10 9" xfId="1240"/>
    <cellStyle name="40% - 强调文字颜色 5 5 3 2" xfId="1241"/>
    <cellStyle name="40% - 着色 6 3" xfId="1242"/>
    <cellStyle name="常规 6 3 4" xfId="1243"/>
    <cellStyle name="60% - 强调文字颜色 4 2 2 2 2" xfId="1244"/>
    <cellStyle name="40% - 强调文字颜色 6 4 2 2" xfId="1245"/>
    <cellStyle name="60% - 强调文字颜色 4 2 2 2" xfId="1246"/>
    <cellStyle name="40% - 强调文字颜色 6 4 2" xfId="1247"/>
    <cellStyle name="40% - 强调文字颜色 6 4" xfId="1248"/>
    <cellStyle name="60% - 强调文字颜色 4 2 2" xfId="1249"/>
    <cellStyle name="60% - 强调文字颜色 1 2 4 4 2" xfId="1250"/>
    <cellStyle name="40% - 强调文字颜色 6 3 6" xfId="1251"/>
    <cellStyle name="常规 5 5 4" xfId="1252"/>
    <cellStyle name="40% - 强调文字颜色 6 3 4 2" xfId="1253"/>
    <cellStyle name="40% - 强调文字颜色 6 3 3 3" xfId="1254"/>
    <cellStyle name="40% - 强调文字颜色 6 3 3" xfId="1255"/>
    <cellStyle name="40% - 强调文字颜色 6 3 2 5" xfId="1256"/>
    <cellStyle name="40% - 强调文字颜色 6 3 2 4" xfId="1257"/>
    <cellStyle name="常规 5 3 6" xfId="1258"/>
    <cellStyle name="40% - 强调文字颜色 6 3 2 3 3" xfId="1259"/>
    <cellStyle name="常规 234" xfId="1260"/>
    <cellStyle name="常规 229" xfId="1261"/>
    <cellStyle name="常规 184" xfId="1262"/>
    <cellStyle name="常规 179" xfId="1263"/>
    <cellStyle name="20% - 着色 5 2 2 2" xfId="1264"/>
    <cellStyle name="20% - 强调文字颜色 6 3 3 4" xfId="1265"/>
    <cellStyle name="40% - 强调文字颜色 6 3 2 3 2" xfId="1266"/>
    <cellStyle name="60% - 强调文字颜色 6 2 8 4" xfId="1267"/>
    <cellStyle name="40% - 强调文字颜色 5 2 3 4" xfId="1268"/>
    <cellStyle name="常规 2 11 5" xfId="1269"/>
    <cellStyle name="常规 21 3" xfId="1270"/>
    <cellStyle name="常规 16 3" xfId="1271"/>
    <cellStyle name="60% - 强调文字颜色 4 3 3 3" xfId="1272"/>
    <cellStyle name="常规 5 3 4" xfId="1273"/>
    <cellStyle name="40% - 强调文字颜色 6 3 2 2" xfId="1274"/>
    <cellStyle name="40% - 强调文字颜色 6 3 2" xfId="1275"/>
    <cellStyle name="标题 2 3" xfId="1276"/>
    <cellStyle name="40% - 强调文字颜色 6 2 7 4 2" xfId="1277"/>
    <cellStyle name="40% - 强调文字颜色 6 2 6 4" xfId="1278"/>
    <cellStyle name="强调文字颜色 2 2 3 5 2" xfId="1279"/>
    <cellStyle name="20% - 强调文字颜色 2 6 2" xfId="1280"/>
    <cellStyle name="60% - 强调文字颜色 2 6 4 2" xfId="1281"/>
    <cellStyle name="40% - 强调文字颜色 6 2 6 3" xfId="1282"/>
    <cellStyle name="40% - 强调文字颜色 6 2 6 2" xfId="1283"/>
    <cellStyle name="汇总 2 6 3 2" xfId="1284"/>
    <cellStyle name="常规 4 2 5 4" xfId="1285"/>
    <cellStyle name="20% - 强调文字颜色 6 2 5 3" xfId="1286"/>
    <cellStyle name="60% - 强调文字颜色 3 3 2 4" xfId="1287"/>
    <cellStyle name="常规 10 2 2 2 2" xfId="1288"/>
    <cellStyle name="40% - 强调文字颜色 6 2 6" xfId="1289"/>
    <cellStyle name="常规 8 8" xfId="1290"/>
    <cellStyle name="常规 398" xfId="1291"/>
    <cellStyle name="40% - 强调文字颜色 6 2 5 4" xfId="1292"/>
    <cellStyle name="40% - 强调文字颜色 2 2 3" xfId="1293"/>
    <cellStyle name="60% - 强调文字颜色 3 2 8" xfId="1294"/>
    <cellStyle name="60% - 强调文字颜色 4 2 6 4" xfId="1295"/>
    <cellStyle name="常规 4 6 5" xfId="1296"/>
    <cellStyle name="常规 397" xfId="1297"/>
    <cellStyle name="常规 8 7" xfId="1298"/>
    <cellStyle name="40% - 强调文字颜色 6 2 5 3" xfId="1299"/>
    <cellStyle name="40% - 强调文字颜色 6 2 5 2 3 2" xfId="1300"/>
    <cellStyle name="常规 155 2 13" xfId="1301"/>
    <cellStyle name="60% - 强调文字颜色 2 2 3 5" xfId="1302"/>
    <cellStyle name="40% - 强调文字颜色 2 2 2" xfId="1303"/>
    <cellStyle name="60% - 强调文字颜色 3 2 7" xfId="1304"/>
    <cellStyle name="60% - 强调文字颜色 4 2 6 3" xfId="1305"/>
    <cellStyle name="常规 4 6 4" xfId="1306"/>
    <cellStyle name="常规 8 6" xfId="1307"/>
    <cellStyle name="常规 446" xfId="1308"/>
    <cellStyle name="常规 396" xfId="1309"/>
    <cellStyle name="40% - 强调文字颜色 6 2 5 2" xfId="1310"/>
    <cellStyle name="常规 24 2" xfId="1311"/>
    <cellStyle name="常规 19 2" xfId="1312"/>
    <cellStyle name="40% - 强调文字颜色 6 2 4 4 2" xfId="1313"/>
    <cellStyle name="20% - 强调文字颜色 5 2 7 3" xfId="1314"/>
    <cellStyle name="60% - 强调文字颜色 4 3 6" xfId="1315"/>
    <cellStyle name="常规 19" xfId="1316"/>
    <cellStyle name="常规 24" xfId="1317"/>
    <cellStyle name="强调文字颜色 1 2 5 4 2" xfId="1318"/>
    <cellStyle name="常规 7 8" xfId="1319"/>
    <cellStyle name="常规 403" xfId="1320"/>
    <cellStyle name="常规 298" xfId="1321"/>
    <cellStyle name="40% - 强调文字颜色 6 2 4 4" xfId="1322"/>
    <cellStyle name="标题 6 2 3" xfId="1323"/>
    <cellStyle name="20% - 强调文字颜色 3 2 4 4" xfId="1324"/>
    <cellStyle name="常规 2 14 3 4" xfId="1325"/>
    <cellStyle name="常规 13 2 3 3" xfId="1326"/>
    <cellStyle name="60% - 强调文字颜色 4 2 5 4" xfId="1327"/>
    <cellStyle name="20% - 强调文字颜色 5 2 7 2" xfId="1328"/>
    <cellStyle name="常规 11 3 2 2" xfId="1329"/>
    <cellStyle name="60% - 强调文字颜色 4 3 5" xfId="1330"/>
    <cellStyle name="常规 18" xfId="1331"/>
    <cellStyle name="常规 23" xfId="1332"/>
    <cellStyle name="常规 7 7" xfId="1333"/>
    <cellStyle name="常规 402" xfId="1334"/>
    <cellStyle name="常规 297" xfId="1335"/>
    <cellStyle name="40% - 强调文字颜色 6 2 4 3" xfId="1336"/>
    <cellStyle name="20% - 强调文字颜色 1 3 3 2 3" xfId="1337"/>
    <cellStyle name="常规 22 3 2" xfId="1338"/>
    <cellStyle name="40% - 强调文字颜色 6 2 4 2 3 2" xfId="1339"/>
    <cellStyle name="常规 13 3 2 2" xfId="1340"/>
    <cellStyle name="60% - 强调文字颜色 4 3 4 3" xfId="1341"/>
    <cellStyle name="常规 17 3" xfId="1342"/>
    <cellStyle name="常规 22 3" xfId="1343"/>
    <cellStyle name="40% - 强调文字颜色 6 2 4 2 3" xfId="1344"/>
    <cellStyle name="40% - 强调文字颜色 6 2 4 2" xfId="1345"/>
    <cellStyle name="常规 4 5 4" xfId="1346"/>
    <cellStyle name="常规 100 4" xfId="1347"/>
    <cellStyle name="常规 7 6" xfId="1348"/>
    <cellStyle name="常规 401" xfId="1349"/>
    <cellStyle name="常规 296" xfId="1350"/>
    <cellStyle name="60% - 强调文字颜色 4 3 2 3 2" xfId="1351"/>
    <cellStyle name="常规 15 3 2" xfId="1352"/>
    <cellStyle name="常规 20 3 2" xfId="1353"/>
    <cellStyle name="40% - 强调文字颜色 6 2 3 6" xfId="1354"/>
    <cellStyle name="常规 199 3" xfId="1355"/>
    <cellStyle name="40% - 强调文字颜色 6 2 3 5 3" xfId="1356"/>
    <cellStyle name="60% - 强调文字颜色 2 4 6" xfId="1357"/>
    <cellStyle name="60% - 强调文字颜色 2 101" xfId="1358"/>
    <cellStyle name="20% - 强调文字颜色 5 4 5 4" xfId="1359"/>
    <cellStyle name="常规 199 2" xfId="1360"/>
    <cellStyle name="40% - 强调文字颜色 6 2 3 5 2" xfId="1361"/>
    <cellStyle name="标题 1 41" xfId="1362"/>
    <cellStyle name="常规 2 3 2 3 3" xfId="1363"/>
    <cellStyle name="60% - 强调文字颜色 5 2 3 2 2 3" xfId="1364"/>
    <cellStyle name="常规 6 9" xfId="1365"/>
    <cellStyle name="常规 199" xfId="1366"/>
    <cellStyle name="40% - 强调文字颜色 6 2 3 5" xfId="1367"/>
    <cellStyle name="常规 198 2" xfId="1368"/>
    <cellStyle name="40% - 强调文字颜色 6 2 3 4 2" xfId="1369"/>
    <cellStyle name="标题 1 35" xfId="1370"/>
    <cellStyle name="常规 2 3 2 3 2" xfId="1371"/>
    <cellStyle name="60% - 强调文字颜色 5 2 3 2 2 2" xfId="1372"/>
    <cellStyle name="标题 4 3 2 4 2" xfId="1373"/>
    <cellStyle name="常规 6 8" xfId="1374"/>
    <cellStyle name="常规 198" xfId="1375"/>
    <cellStyle name="40% - 强调文字颜色 6 2 3 4" xfId="1376"/>
    <cellStyle name="常规 230 9" xfId="1377"/>
    <cellStyle name="40% - 强调文字颜色 6 2 3 2 4 2" xfId="1378"/>
    <cellStyle name="60% - 强调文字颜色 1 4 2 3" xfId="1379"/>
    <cellStyle name="20% - 强调文字颜色 4 6 4" xfId="1380"/>
    <cellStyle name="20% - 强调文字颜色 4 3 2 3 2" xfId="1381"/>
    <cellStyle name="20% - 强调文字颜色 4 3 5 2" xfId="1382"/>
    <cellStyle name="60% - 强调文字颜色 4 2 2 5 2" xfId="1383"/>
    <cellStyle name="40% - 强调文字颜色 6 4 5 2" xfId="1384"/>
    <cellStyle name="40% - 强调文字颜色 6 2 3 2 4" xfId="1385"/>
    <cellStyle name="60% - 强调文字颜色 4 3 2 2 3" xfId="1386"/>
    <cellStyle name="常规 15 2 3" xfId="1387"/>
    <cellStyle name="常规 20 2 3" xfId="1388"/>
    <cellStyle name="常规 211" xfId="1389"/>
    <cellStyle name="常规 206" xfId="1390"/>
    <cellStyle name="常规 161" xfId="1391"/>
    <cellStyle name="常规 156" xfId="1392"/>
    <cellStyle name="40% - 强调文字颜色 6 2 2 7" xfId="1393"/>
    <cellStyle name="常规 205 2" xfId="1394"/>
    <cellStyle name="强调文字颜色 6 3 2 2 3" xfId="1395"/>
    <cellStyle name="40% - 强调文字颜色 6 2 2 6 2" xfId="1396"/>
    <cellStyle name="常规 210" xfId="1397"/>
    <cellStyle name="常规 205" xfId="1398"/>
    <cellStyle name="常规 160" xfId="1399"/>
    <cellStyle name="常规 155" xfId="1400"/>
    <cellStyle name="常规 2 3 6 2 2" xfId="1401"/>
    <cellStyle name="40% - 强调文字颜色 6 2 2 6" xfId="1402"/>
    <cellStyle name="60% - 强调文字颜色 6 2 3 2" xfId="1403"/>
    <cellStyle name="常规 24 2 2" xfId="1404"/>
    <cellStyle name="常规 19 2 2" xfId="1405"/>
    <cellStyle name="标题 3 2 2" xfId="1406"/>
    <cellStyle name="40% - 强调文字颜色 1 2 6 4 2" xfId="1407"/>
    <cellStyle name="40% - 强调文字颜色 5 2 3 2 3" xfId="1408"/>
    <cellStyle name="强调文字颜色 1 2 5 2 3" xfId="1409"/>
    <cellStyle name="常规 5 9" xfId="1410"/>
    <cellStyle name="常规 204" xfId="1411"/>
    <cellStyle name="常规 154" xfId="1412"/>
    <cellStyle name="常规 149" xfId="1413"/>
    <cellStyle name="40% - 强调文字颜色 6 2 2 5" xfId="1414"/>
    <cellStyle name="标题 4 3 2 3 3" xfId="1415"/>
    <cellStyle name="强调文字颜色 3 4 3 2" xfId="1416"/>
    <cellStyle name="好 4" xfId="1417"/>
    <cellStyle name="常规 2 11 3 2" xfId="1418"/>
    <cellStyle name="差 2 3 2 4" xfId="1419"/>
    <cellStyle name="40% - 强调文字颜色 5 2 3 2 2" xfId="1420"/>
    <cellStyle name="强调文字颜色 1 2 5 2 2" xfId="1421"/>
    <cellStyle name="常规 5 8" xfId="1422"/>
    <cellStyle name="常规 203" xfId="1423"/>
    <cellStyle name="常规 153" xfId="1424"/>
    <cellStyle name="常规 148" xfId="1425"/>
    <cellStyle name="40% - 强调文字颜色 6 2 2 4" xfId="1426"/>
    <cellStyle name="标题 4 3 2 3 2" xfId="1427"/>
    <cellStyle name="40% - 强调文字颜色 6 5 3" xfId="1428"/>
    <cellStyle name="60% - 强调文字颜色 4 2 3 3" xfId="1429"/>
    <cellStyle name="40% - 强调文字颜色 6 2 2 3 2" xfId="1430"/>
    <cellStyle name="常规 5 7 2" xfId="1431"/>
    <cellStyle name="常规 152 2" xfId="1432"/>
    <cellStyle name="60% - 强调文字颜色 1 3 3 3 3" xfId="1433"/>
    <cellStyle name="常规 4 3 5 2" xfId="1434"/>
    <cellStyle name="汇总 2 7 2 2" xfId="1435"/>
    <cellStyle name="40% - 强调文字颜色 6 2 2 2 4" xfId="1436"/>
    <cellStyle name="40% - 强调文字颜色 6 3 5 2" xfId="1437"/>
    <cellStyle name="60% - 强调文字颜色 1 3 3 2 3" xfId="1438"/>
    <cellStyle name="40% - 强调文字颜色 6 2 2 2 2" xfId="1439"/>
    <cellStyle name="常规 5 6 2" xfId="1440"/>
    <cellStyle name="常规 151 2" xfId="1441"/>
    <cellStyle name="常规 2 3 22" xfId="1442"/>
    <cellStyle name="40% - 强调文字颜色 6 2 2 2" xfId="1443"/>
    <cellStyle name="常规 5 6" xfId="1444"/>
    <cellStyle name="常规 201" xfId="1445"/>
    <cellStyle name="常规 151" xfId="1446"/>
    <cellStyle name="常规 146" xfId="1447"/>
    <cellStyle name="常规 3 4 6" xfId="1448"/>
    <cellStyle name="强调文字颜色 2 2 6 2" xfId="1449"/>
    <cellStyle name="20% - 强调文字颜色 5 3" xfId="1450"/>
    <cellStyle name="40% - 强调文字颜色 6 2 12" xfId="1451"/>
    <cellStyle name="标题 2 2 4 3" xfId="1452"/>
    <cellStyle name="20% - 强调文字颜色 1 2 3 3 3" xfId="1453"/>
    <cellStyle name="60% - 强调文字颜色 4 2 4 4 2" xfId="1454"/>
    <cellStyle name="40% - 强调文字颜色 6 6 4 2" xfId="1455"/>
    <cellStyle name="强调文字颜色 4 2 3 3 2 2" xfId="1456"/>
    <cellStyle name="标题 2 2 4 2" xfId="1457"/>
    <cellStyle name="40% - 强调文字颜色 6 2 11" xfId="1458"/>
    <cellStyle name="40% - 强调文字颜色 2 2 3 2 4" xfId="1459"/>
    <cellStyle name="常规 3 4 5" xfId="1460"/>
    <cellStyle name="标题 5 3 3 2" xfId="1461"/>
    <cellStyle name="20% - 强调文字颜色 5 2" xfId="1462"/>
    <cellStyle name="20% - 强调文字颜色 2 4 2 4 2" xfId="1463"/>
    <cellStyle name="常规 3" xfId="1464"/>
    <cellStyle name="40% - 强调文字颜色 6 2 10" xfId="1465"/>
    <cellStyle name="40% - 强调文字颜色 5 5 3 3" xfId="1466"/>
    <cellStyle name="40% - 强调文字颜色 6 5 5" xfId="1467"/>
    <cellStyle name="60% - 强调文字颜色 4 2 3 5" xfId="1468"/>
    <cellStyle name="40% - 强调文字颜色 1 5 3 3" xfId="1469"/>
    <cellStyle name="常规 2 3 2 2 2" xfId="1470"/>
    <cellStyle name="常规 18 3 2" xfId="1471"/>
    <cellStyle name="标题 2 3 2" xfId="1472"/>
    <cellStyle name="40% - 强调文字颜色 5 2 2 3 3" xfId="1473"/>
    <cellStyle name="40% - 强调文字颜色 5 5 2 3" xfId="1474"/>
    <cellStyle name="40% - 强调文字颜色 5 5 2" xfId="1475"/>
    <cellStyle name="60% - 强调文字颜色 1 4 7" xfId="1476"/>
    <cellStyle name="40% - 着色 6 3 3" xfId="1477"/>
    <cellStyle name="40% - 强调文字颜色 2 4 5 4 2" xfId="1478"/>
    <cellStyle name="60% - 强调文字颜色 4 2 2 2 2 3" xfId="1479"/>
    <cellStyle name="常规 111 2" xfId="1480"/>
    <cellStyle name="常规 106 2" xfId="1481"/>
    <cellStyle name="40% - 强调文字颜色 5 5" xfId="1482"/>
    <cellStyle name="60% - 强调文字颜色 1 2 3 5 2" xfId="1483"/>
    <cellStyle name="40% - 强调文字颜色 5 4 6" xfId="1484"/>
    <cellStyle name="常规 3 2 15" xfId="1485"/>
    <cellStyle name="40% - 强调文字颜色 5 4 5 4 2" xfId="1486"/>
    <cellStyle name="60% - 强调文字颜色 2 2 3 3" xfId="1487"/>
    <cellStyle name="60% - 强调文字颜色 3 2 5" xfId="1488"/>
    <cellStyle name="40% - 强调文字颜色 5 4 5 3" xfId="1489"/>
    <cellStyle name="60% - 强调文字颜色 3 4 5 3" xfId="1490"/>
    <cellStyle name="40% - 着色 5 3 2" xfId="1491"/>
    <cellStyle name="40% - 强调文字颜色 5 4 4 2" xfId="1492"/>
    <cellStyle name="60% - 强调文字颜色 1 2 5" xfId="1493"/>
    <cellStyle name="40% - 强调文字颜色 5 4 3 4 2" xfId="1494"/>
    <cellStyle name="强调文字颜色 2 2 4 2 2" xfId="1495"/>
    <cellStyle name="20% - 强调文字颜色 3 3 2" xfId="1496"/>
    <cellStyle name="40% - 强调文字颜色 4 3 7" xfId="1497"/>
    <cellStyle name="60% - 强调文字颜色 1 2 2 4 3" xfId="1498"/>
    <cellStyle name="常规 3 2 6 2" xfId="1499"/>
    <cellStyle name="40% - 着色 5 2 3" xfId="1500"/>
    <cellStyle name="40% - 强调文字颜色 5 4 3 3" xfId="1501"/>
    <cellStyle name="常规 12 4 2 2" xfId="1502"/>
    <cellStyle name="60% - 强调文字颜色 3 4 4 3" xfId="1503"/>
    <cellStyle name="40% - 着色 5 2 2" xfId="1504"/>
    <cellStyle name="常规 3 4 2 4" xfId="1505"/>
    <cellStyle name="40% - 强调文字颜色 5 4 3 2" xfId="1506"/>
    <cellStyle name="40% - 强调文字颜色 6 2 3 6 2" xfId="1507"/>
    <cellStyle name="20% - 强调文字颜色 1 3 4" xfId="1508"/>
    <cellStyle name="强调文字颜色 2 2 2 2 4" xfId="1509"/>
    <cellStyle name="40% - 强调文字颜色 5 4 2 4 2" xfId="1510"/>
    <cellStyle name="常规 2 9 2 3" xfId="1511"/>
    <cellStyle name="输入 3 2 3" xfId="1512"/>
    <cellStyle name="40% - 强调文字颜色 5 4 2 4" xfId="1513"/>
    <cellStyle name="60% - 强调文字颜色 3 4 3 3" xfId="1514"/>
    <cellStyle name="40% - 强调文字颜色 5 4 2 2" xfId="1515"/>
    <cellStyle name="60% - 强调文字颜色 1 4 6 2" xfId="1516"/>
    <cellStyle name="40% - 强调文字颜色 5 4 2" xfId="1517"/>
    <cellStyle name="60% - 强调文字颜色 1 4 6" xfId="1518"/>
    <cellStyle name="60% - 强调文字颜色 4 2 4 2 2" xfId="1519"/>
    <cellStyle name="40% - 着色 4 4 2" xfId="1520"/>
    <cellStyle name="40% - 强调文字颜色 5 3 5 2" xfId="1521"/>
    <cellStyle name="40% - 强调文字颜色 5 3 3 4" xfId="1522"/>
    <cellStyle name="40% - 强调文字颜色 5 3 3 3 2" xfId="1523"/>
    <cellStyle name="40% - 着色 4 2 3" xfId="1524"/>
    <cellStyle name="40% - 强调文字颜色 5 3 3 3" xfId="1525"/>
    <cellStyle name="40% - 强调文字颜色 5 3 3 2 3" xfId="1526"/>
    <cellStyle name="20% - 强调文字颜色 3 4 2 3" xfId="1527"/>
    <cellStyle name="40% - 强调文字颜色 4 4 7 3" xfId="1528"/>
    <cellStyle name="常规 2 5 2" xfId="1529"/>
    <cellStyle name="40% - 强调文字颜色 5 2" xfId="1530"/>
    <cellStyle name="差 2 3 2 2 3" xfId="1531"/>
    <cellStyle name="40% - 强调文字颜色 5 3 3 2 2" xfId="1532"/>
    <cellStyle name="标题 4 2 3 3 2" xfId="1533"/>
    <cellStyle name="40% - 强调文字颜色 5 3 2 4" xfId="1534"/>
    <cellStyle name="40% - 着色 6 2" xfId="1535"/>
    <cellStyle name="常规 6 3 3" xfId="1536"/>
    <cellStyle name="常规 188 3" xfId="1537"/>
    <cellStyle name="40% - 强调文字颜色 5 3 2 3 3" xfId="1538"/>
    <cellStyle name="40% - 强调文字颜色 5 3 2 3 2" xfId="1539"/>
    <cellStyle name="40% - 强调文字颜色 5 3 2 2 3" xfId="1540"/>
    <cellStyle name="常规 133" xfId="1541"/>
    <cellStyle name="常规 128" xfId="1542"/>
    <cellStyle name="20% - 强调文字颜色 6 3 2 3" xfId="1543"/>
    <cellStyle name="40% - 强调文字颜色 5 3 2 2 2" xfId="1544"/>
    <cellStyle name="40% - 强调文字颜色 5 3 2" xfId="1545"/>
    <cellStyle name="60% - 强调文字颜色 1 4 5" xfId="1546"/>
    <cellStyle name="40% - 强调文字颜色 5 3" xfId="1547"/>
    <cellStyle name="常规 18 2 4" xfId="1548"/>
    <cellStyle name="40% - 强调文字颜色 5 2 7 4 2" xfId="1549"/>
    <cellStyle name="常规 132" xfId="1550"/>
    <cellStyle name="常规 127" xfId="1551"/>
    <cellStyle name="20% - 强调文字颜色 6 3 2 2" xfId="1552"/>
    <cellStyle name="60% - 强调文字颜色 5 2 2 2 4 2" xfId="1553"/>
    <cellStyle name="40% - 强调文字颜色 5 2 5 4" xfId="1554"/>
    <cellStyle name="40% - 强调文字颜色 4 2 3 2 2" xfId="1555"/>
    <cellStyle name="常规 2 2 2 4 2" xfId="1556"/>
    <cellStyle name="40% - 强调文字颜色 5 2 4 4" xfId="1557"/>
    <cellStyle name="20% - 强调文字颜色 6 2 9" xfId="1558"/>
    <cellStyle name="常规 2 12 4" xfId="1559"/>
    <cellStyle name="40% - 强调文字颜色 5 2 4 3" xfId="1560"/>
    <cellStyle name="40% - 强调文字颜色 2 4 5 4" xfId="1561"/>
    <cellStyle name="40% - 强调文字颜色 5 2 4 2 3 2" xfId="1562"/>
    <cellStyle name="标题 4 2 2 2" xfId="1563"/>
    <cellStyle name="40% - 强调文字颜色 5 2 3 6 2" xfId="1564"/>
    <cellStyle name="40% - 强调文字颜色 5 2 3 6" xfId="1565"/>
    <cellStyle name="60% - 强调文字颜色 5 2 2 2 2 3" xfId="1566"/>
    <cellStyle name="20% - 强调文字颜色 2 2 4 2 3 2" xfId="1567"/>
    <cellStyle name="常规 2 2 2 3 3" xfId="1568"/>
    <cellStyle name="40% - 强调文字颜色 5 2 3 5" xfId="1569"/>
    <cellStyle name="常规 14 2 4" xfId="1570"/>
    <cellStyle name="60% - 强调文字颜色 6 2 8 4 2" xfId="1571"/>
    <cellStyle name="40% - 强调文字颜色 5 2 3 4 2" xfId="1572"/>
    <cellStyle name="40% - 强调文字颜色 2 2 2 6" xfId="1573"/>
    <cellStyle name="40% - 强调文字颜色 1 5 2 3" xfId="1574"/>
    <cellStyle name="60% - 强调文字颜色 5 2 2 2 2 2" xfId="1575"/>
    <cellStyle name="常规 19 3 2" xfId="1576"/>
    <cellStyle name="标题 3 3 2" xfId="1577"/>
    <cellStyle name="40% - 强调文字颜色 5 2 3 3 3" xfId="1578"/>
    <cellStyle name="差 2 2 3 3" xfId="1579"/>
    <cellStyle name="20% - 强调文字颜色 1 2 8 4" xfId="1580"/>
    <cellStyle name="40% - 强调文字颜色 3 4 2 2" xfId="1581"/>
    <cellStyle name="60% - 强调文字颜色 6 3 2 3 3" xfId="1582"/>
    <cellStyle name="40% - 强调文字颜色 5 2 3 3 2 2" xfId="1583"/>
    <cellStyle name="40% - 强调文字颜色 5 2 3 2 4 2" xfId="1584"/>
    <cellStyle name="标题 3 2 3 2" xfId="1585"/>
    <cellStyle name="标题 3 2 3" xfId="1586"/>
    <cellStyle name="60% - 强调文字颜色 3 2 2 5 2" xfId="1587"/>
    <cellStyle name="40% - 强调文字颜色 5 2 3 2 4" xfId="1588"/>
    <cellStyle name="40% - 着色 1 4 2" xfId="1589"/>
    <cellStyle name="20% - 强调文字颜色 5 2 4 3" xfId="1590"/>
    <cellStyle name="20% - 强调文字颜色 6 2 6" xfId="1591"/>
    <cellStyle name="40% - 强调文字颜色 2 3 3 2 2" xfId="1592"/>
    <cellStyle name="60% - 强调文字颜色 6 4 6" xfId="1593"/>
    <cellStyle name="20% - 强调文字颜色 1 2 6 4 2" xfId="1594"/>
    <cellStyle name="常规 17 2 2 2 2" xfId="1595"/>
    <cellStyle name="20% - 强调文字颜色 5 2 3 2 3" xfId="1596"/>
    <cellStyle name="常规 13 2" xfId="1597"/>
    <cellStyle name="差 2 2 4" xfId="1598"/>
    <cellStyle name="40% - 强调文字颜色 5 2 3 2 2 3 2" xfId="1599"/>
    <cellStyle name="常规 13" xfId="1600"/>
    <cellStyle name="40% - 强调文字颜色 5 2 3 2 2 3" xfId="1601"/>
    <cellStyle name="常规 12" xfId="1602"/>
    <cellStyle name="差 2 3 2 4 2" xfId="1603"/>
    <cellStyle name="40% - 强调文字颜色 5 2 3 2 2 2" xfId="1604"/>
    <cellStyle name="20% - 强调文字颜色 3 4 3 2" xfId="1605"/>
    <cellStyle name="常规 2 21 2" xfId="1606"/>
    <cellStyle name="常规 2 16 2" xfId="1607"/>
    <cellStyle name="20% - 强调文字颜色 3 4 3" xfId="1608"/>
    <cellStyle name="检查单元格 4 6" xfId="1609"/>
    <cellStyle name="40% - 强调文字颜色 3 2 2 2 2 3 2" xfId="1610"/>
    <cellStyle name="40% - 强调文字颜色 5 2 3 2" xfId="1611"/>
    <cellStyle name="常规 2 11 3" xfId="1612"/>
    <cellStyle name="60% - 强调文字颜色 6 2 8 2" xfId="1613"/>
    <cellStyle name="40% - 强调文字颜色 5 2 3" xfId="1614"/>
    <cellStyle name="60% - 强调文字颜色 6 2 8" xfId="1615"/>
    <cellStyle name="40% - 强调文字颜色 3 2 6 4" xfId="1616"/>
    <cellStyle name="常规 2 2 2 2 4 2" xfId="1617"/>
    <cellStyle name="40% - 强调文字颜色 5 2 2 6 2" xfId="1618"/>
    <cellStyle name="40% - 强调文字颜色 5 2 2 5" xfId="1619"/>
    <cellStyle name="60% - 强调文字颜色 3 2 3 5" xfId="1620"/>
    <cellStyle name="20% - 强调文字颜色 1 2 3 2 2 3" xfId="1621"/>
    <cellStyle name="常规 2 2 2 2 2" xfId="1622"/>
    <cellStyle name="注释 2 5 3" xfId="1623"/>
    <cellStyle name="标题 2 3 2 2" xfId="1624"/>
    <cellStyle name="40% - 强调文字颜色 5 2 2 3 3 2" xfId="1625"/>
    <cellStyle name="60% - 强调文字颜色 3 2 3 4" xfId="1626"/>
    <cellStyle name="标题 5 3 2 2" xfId="1627"/>
    <cellStyle name="常规 3 3 5" xfId="1628"/>
    <cellStyle name="20% - 强调文字颜色 4 2" xfId="1629"/>
    <cellStyle name="40% - 强调文字颜色 5 2 2 2 4 2" xfId="1630"/>
    <cellStyle name="标题 2 2 3 2" xfId="1631"/>
    <cellStyle name="常规 23 2 3" xfId="1632"/>
    <cellStyle name="常规 18 2 3" xfId="1633"/>
    <cellStyle name="标题 2 2 3" xfId="1634"/>
    <cellStyle name="40% - 强调文字颜色 5 2 2 2 4" xfId="1635"/>
    <cellStyle name="20% - 强调文字颜色 5 2 6" xfId="1636"/>
    <cellStyle name="40% - 强调文字颜色 2 3 2 2 2" xfId="1637"/>
    <cellStyle name="20% - 强调文字颜色 3 4 4 3" xfId="1638"/>
    <cellStyle name="常规 2 7 2" xfId="1639"/>
    <cellStyle name="20% - 强调文字颜色 4 2 3 2 3" xfId="1640"/>
    <cellStyle name="40% - 强调文字颜色 5 2 2 2 2 3 2" xfId="1641"/>
    <cellStyle name="40% - 着色 2 2 2 2" xfId="1642"/>
    <cellStyle name="20% - 强调文字颜色 5 3 2 3 2" xfId="1643"/>
    <cellStyle name="60% - 强调文字颜色 3 2 3 3 2 2" xfId="1644"/>
    <cellStyle name="常规 11 2 11" xfId="1645"/>
    <cellStyle name="强调文字颜色 3 3 3 2 2" xfId="1646"/>
    <cellStyle name="差 2 2 2 4 2" xfId="1647"/>
    <cellStyle name="40% - 强调文字颜色 5 2 2 2 2 2" xfId="1648"/>
    <cellStyle name="40% - 着色 2 2 2" xfId="1649"/>
    <cellStyle name="20% - 强调文字颜色 5 3 2 3" xfId="1650"/>
    <cellStyle name="60% - 强调文字颜色 3 2 5 3" xfId="1651"/>
    <cellStyle name="常规 12 2 3 2" xfId="1652"/>
    <cellStyle name="60% - 强调文字颜色 2 2 3 3 3" xfId="1653"/>
    <cellStyle name="强调文字颜色 3 3 3 2" xfId="1654"/>
    <cellStyle name="差 2 2 2 4" xfId="1655"/>
    <cellStyle name="40% - 强调文字颜色 5 2 2 2 2" xfId="1656"/>
    <cellStyle name="强调文字颜色 2 2 3 3 3" xfId="1657"/>
    <cellStyle name="20% - 强调文字颜色 2 4 3" xfId="1658"/>
    <cellStyle name="20% - 强调文字颜色 6 2 6 4 2" xfId="1659"/>
    <cellStyle name="常规 32 2 2 2 2" xfId="1660"/>
    <cellStyle name="60% - 强调文字颜色 6 2 7 2" xfId="1661"/>
    <cellStyle name="常规 2 10 3" xfId="1662"/>
    <cellStyle name="40% - 强调文字颜色 5 2 2 2" xfId="1663"/>
    <cellStyle name="40% - 强调文字颜色 5 2 2" xfId="1664"/>
    <cellStyle name="差 2 3 2 2 3 2" xfId="1665"/>
    <cellStyle name="60% - 强调文字颜色 6 2 7" xfId="1666"/>
    <cellStyle name="60% - 强调文字颜色 1 4 4" xfId="1667"/>
    <cellStyle name="常规 5" xfId="1668"/>
    <cellStyle name="差 2 2 2 2 3 2" xfId="1669"/>
    <cellStyle name="40% - 强调文字颜色 4 6 4 2" xfId="1670"/>
    <cellStyle name="常规 4 3" xfId="1671"/>
    <cellStyle name="40% - 强调文字颜色 4 6 3" xfId="1672"/>
    <cellStyle name="差 2 2 2 2 2" xfId="1673"/>
    <cellStyle name="常规 216 6" xfId="1674"/>
    <cellStyle name="40% - 强调文字颜色 4 6 2" xfId="1675"/>
    <cellStyle name="40% - 强调文字颜色 4 5 3 2" xfId="1676"/>
    <cellStyle name="40% - 强调文字颜色 4 5 2 3" xfId="1677"/>
    <cellStyle name="60% - 强调文字颜色 6 2 3 2 2 3 2" xfId="1678"/>
    <cellStyle name="常规 2 33" xfId="1679"/>
    <cellStyle name="常规 2 28" xfId="1680"/>
    <cellStyle name="60% - 强调文字颜色 1 3 7" xfId="1681"/>
    <cellStyle name="40% - 强调文字颜色 6 2 2 4 3" xfId="1682"/>
    <cellStyle name="常规 110 2" xfId="1683"/>
    <cellStyle name="常规 105 2" xfId="1684"/>
    <cellStyle name="40% - 强调文字颜色 4 5" xfId="1685"/>
    <cellStyle name="常规 2 3 3 2" xfId="1686"/>
    <cellStyle name="40% - 强调文字颜色 4 4 5 4 2" xfId="1687"/>
    <cellStyle name="常规 3_（坡心镇中心学校）0109学生汇总" xfId="1688"/>
    <cellStyle name="40% - 强调文字颜色 1 2 4" xfId="1689"/>
    <cellStyle name="强调文字颜色 1 2 2 2 4 2" xfId="1690"/>
    <cellStyle name="60% - 强调文字颜色 2 2 9" xfId="1691"/>
    <cellStyle name="常规 2 3 3 2 2 2" xfId="1692"/>
    <cellStyle name="常规 21 4" xfId="1693"/>
    <cellStyle name="常规 16 4" xfId="1694"/>
    <cellStyle name="60% - 强调文字颜色 4 3 3 4" xfId="1695"/>
    <cellStyle name="常规 5 3 5" xfId="1696"/>
    <cellStyle name="40% - 强调文字颜色 6 3 2 3" xfId="1697"/>
    <cellStyle name="40% - 强调文字颜色 4 4 5 3" xfId="1698"/>
    <cellStyle name="输出 2 4 4" xfId="1699"/>
    <cellStyle name="常规 2 3 2" xfId="1700"/>
    <cellStyle name="常规 2 4 4 4" xfId="1701"/>
    <cellStyle name="40% - 强调文字颜色 4 4 5 2" xfId="1702"/>
    <cellStyle name="60% - 强调文字颜色 6 2 3 2 2 2" xfId="1703"/>
    <cellStyle name="40% - 强调文字颜色 4 4 3 3" xfId="1704"/>
    <cellStyle name="常规 2 4 2 5" xfId="1705"/>
    <cellStyle name="40% - 强调文字颜色 4 4 2 4" xfId="1706"/>
    <cellStyle name="60% - 强调文字颜色 5 2 4 4 2" xfId="1707"/>
    <cellStyle name="20% - 强调文字颜色 2 2 3 3 3" xfId="1708"/>
    <cellStyle name="常规 2 27 2" xfId="1709"/>
    <cellStyle name="60% - 强调文字颜色 1 3 6 2" xfId="1710"/>
    <cellStyle name="40% - 强调文字颜色 4 4 2" xfId="1711"/>
    <cellStyle name="60% - 强调文字颜色 4 2 3 5 2" xfId="1712"/>
    <cellStyle name="常规 10 22" xfId="1713"/>
    <cellStyle name="常规 10 17" xfId="1714"/>
    <cellStyle name="常规 2 3 2 2 2 2" xfId="1715"/>
    <cellStyle name="常规 5 8 2" xfId="1716"/>
    <cellStyle name="常规 148 2" xfId="1717"/>
    <cellStyle name="40% - 强调文字颜色 6 2 2 4 2" xfId="1718"/>
    <cellStyle name="40% - 强调文字颜色 4 4" xfId="1719"/>
    <cellStyle name="40% - 强调文字颜色 4 3 6 2" xfId="1720"/>
    <cellStyle name="60% - 强调文字颜色 1 2 2 4 2" xfId="1721"/>
    <cellStyle name="40% - 强调文字颜色 4 3 6" xfId="1722"/>
    <cellStyle name="40% - 强调文字颜色 4 3 4 3" xfId="1723"/>
    <cellStyle name="常规 2 3 3 5" xfId="1724"/>
    <cellStyle name="常规 2 3 3 4" xfId="1725"/>
    <cellStyle name="40% - 强调文字颜色 4 3 4 2" xfId="1726"/>
    <cellStyle name="20% - 强调文字颜色 2 2 2 2 4" xfId="1727"/>
    <cellStyle name="60% - 强调文字颜色 5 2 3 3 3" xfId="1728"/>
    <cellStyle name="60% - 强调文字颜色 5 2 3 2 4" xfId="1729"/>
    <cellStyle name="40% - 强调文字颜色 4 3 3 3" xfId="1730"/>
    <cellStyle name="常规 2 3 2 5" xfId="1731"/>
    <cellStyle name="40% - 强调文字颜色 4 3 2 5" xfId="1732"/>
    <cellStyle name="40% - 强调文字颜色 4 3 2 4" xfId="1733"/>
    <cellStyle name="40% - 强调文字颜色 4 3 2 3 3" xfId="1734"/>
    <cellStyle name="常规 39 2 3" xfId="1735"/>
    <cellStyle name="货币 2 3" xfId="1736"/>
    <cellStyle name="40% - 强调文字颜色 4 3 2 3 2" xfId="1737"/>
    <cellStyle name="40% - 强调文字颜色 4 3 2 3" xfId="1738"/>
    <cellStyle name="常规 2 31" xfId="1739"/>
    <cellStyle name="常规 2 26" xfId="1740"/>
    <cellStyle name="60% - 强调文字颜色 1 3 5" xfId="1741"/>
    <cellStyle name="40% - 强调文字颜色 4 3" xfId="1742"/>
    <cellStyle name="40% - 强调文字颜色 4 2 5 2 3 2" xfId="1743"/>
    <cellStyle name="40% - 强调文字颜色 5 4 5 4" xfId="1744"/>
    <cellStyle name="40% - 强调文字颜色 4 2 5 2 3" xfId="1745"/>
    <cellStyle name="40% - 强调文字颜色 4 2 5 2 2" xfId="1746"/>
    <cellStyle name="40% - 强调文字颜色 4 2 4 4 2" xfId="1747"/>
    <cellStyle name="常规 2 2 3 6 2" xfId="1748"/>
    <cellStyle name="20% - 强调文字颜色 4 3 2 2 2" xfId="1749"/>
    <cellStyle name="20% - 强调文字颜色 4 5 4" xfId="1750"/>
    <cellStyle name="20% - 强调文字颜色 4 3 4 2" xfId="1751"/>
    <cellStyle name="常规 2 2 3 2 2 2" xfId="1752"/>
    <cellStyle name="40% - 强调文字颜色 4 2 4 4" xfId="1753"/>
    <cellStyle name="常规 2 2 3 6" xfId="1754"/>
    <cellStyle name="40% - 强调文字颜色 4 2 4 3" xfId="1755"/>
    <cellStyle name="常规 2 2 3 5" xfId="1756"/>
    <cellStyle name="40% - 强调文字颜色 4 4 5 4" xfId="1757"/>
    <cellStyle name="常规 2 3 3" xfId="1758"/>
    <cellStyle name="40% - 强调文字颜色 4 2 4 2 3 2" xfId="1759"/>
    <cellStyle name="40% - 强调文字颜色 4 2 4 2 3" xfId="1760"/>
    <cellStyle name="常规 2 2 3 4 3" xfId="1761"/>
    <cellStyle name="60% - 强调文字颜色 5 2 2 3 3 2" xfId="1762"/>
    <cellStyle name="40% - 强调文字颜色 4 2 4 2 2" xfId="1763"/>
    <cellStyle name="常规 2 2 3 4 2" xfId="1764"/>
    <cellStyle name="60% - 强调文字颜色 5 2 2 3 3" xfId="1765"/>
    <cellStyle name="40% - 强调文字颜色 4 2 4 2" xfId="1766"/>
    <cellStyle name="常规 2 2 3 4" xfId="1767"/>
    <cellStyle name="40% - 强调文字颜色 4 2 3 6 2" xfId="1768"/>
    <cellStyle name="60% - 强调文字颜色 6 5 2 2" xfId="1769"/>
    <cellStyle name="40% - 强调文字颜色 4 2 3 5 3" xfId="1770"/>
    <cellStyle name="60% - 着色 5 4" xfId="1771"/>
    <cellStyle name="常规 2 49" xfId="1772"/>
    <cellStyle name="40% - 强调文字颜色 4 2 3 5 2" xfId="1773"/>
    <cellStyle name="60% - 着色 5 2 3" xfId="1774"/>
    <cellStyle name="40% - 强调文字颜色 4 2 3 2 4 2" xfId="1775"/>
    <cellStyle name="60% - 强调文字颜色 2 2 2 5 2" xfId="1776"/>
    <cellStyle name="40% - 强调文字颜色 4 2 3 2 4" xfId="1777"/>
    <cellStyle name="常规 3 24" xfId="1778"/>
    <cellStyle name="常规 3 19" xfId="1779"/>
    <cellStyle name="标题 3 3 2 3 3" xfId="1780"/>
    <cellStyle name="40% - 强调文字颜色 4 2 3 2 3" xfId="1781"/>
    <cellStyle name="40% - 强调文字颜色 4 2 3 2 2 3 2" xfId="1782"/>
    <cellStyle name="40% - 强调文字颜色 4 2 3 2 2 3" xfId="1783"/>
    <cellStyle name="40% - 强调文字颜色 3 2 2 5 2" xfId="1784"/>
    <cellStyle name="20% - 强调文字颜色 5 2 3 2 4" xfId="1785"/>
    <cellStyle name="40% - 强调文字颜色 4 2 3 2 2 2" xfId="1786"/>
    <cellStyle name="60% - 着色 1 2 3" xfId="1787"/>
    <cellStyle name="40% - 强调文字颜色 4 2 3" xfId="1788"/>
    <cellStyle name="60% - 强调文字颜色 5 2 8" xfId="1789"/>
    <cellStyle name="40% - 强调文字颜色 5 4 6 2" xfId="1790"/>
    <cellStyle name="40% - 强调文字颜色 6 2 9" xfId="1791"/>
    <cellStyle name="20% - 强调文字颜色 5 2 4" xfId="1792"/>
    <cellStyle name="常规 38_（坡心镇中心学校）0109学生汇总_3" xfId="1793"/>
    <cellStyle name="60% - 强调文字颜色 6 4 3 2" xfId="1794"/>
    <cellStyle name="40% - 强调文字颜色 4 2 2 7 2" xfId="1795"/>
    <cellStyle name="20% - 强调文字颜色 1 2 11" xfId="1796"/>
    <cellStyle name="输出 2 2 3 2" xfId="1797"/>
    <cellStyle name="60% - 强调文字颜色 1 4" xfId="1798"/>
    <cellStyle name="60% - 强调文字颜色 6 4 3" xfId="1799"/>
    <cellStyle name="40% - 强调文字颜色 4 2 2 7" xfId="1800"/>
    <cellStyle name="60% - 强调文字颜色 6 4 2 2" xfId="1801"/>
    <cellStyle name="40% - 强调文字颜色 4 2 2 6 2" xfId="1802"/>
    <cellStyle name="常规 92" xfId="1803"/>
    <cellStyle name="常规 87" xfId="1804"/>
    <cellStyle name="60% - 强调文字颜色 1 2 3 2 4 2" xfId="1805"/>
    <cellStyle name="20% - 强调文字颜色 2 4 4" xfId="1806"/>
    <cellStyle name="40% - 强调文字颜色 4 2 2 4 2" xfId="1807"/>
    <cellStyle name="60% - 强调文字颜色 5 2 7 4 2" xfId="1808"/>
    <cellStyle name="60% - 强调文字颜色 2 5" xfId="1809"/>
    <cellStyle name="40% - 强调文字颜色 4 2 2 3 4 2" xfId="1810"/>
    <cellStyle name="40% - 强调文字颜色 2 4 2 3" xfId="1811"/>
    <cellStyle name="60% - 强调文字颜色 2 2 10" xfId="1812"/>
    <cellStyle name="40% - 强调文字颜色 4 2 2 3 4" xfId="1813"/>
    <cellStyle name="60% - 强调文字颜色 6 2 2 3 3" xfId="1814"/>
    <cellStyle name="60% - 强调文字颜色 3 4 7 2" xfId="1815"/>
    <cellStyle name="40% - 强调文字颜色 2 4 2 2" xfId="1816"/>
    <cellStyle name="40% - 强调文字颜色 4 2 2 3 3" xfId="1817"/>
    <cellStyle name="40% - 强调文字颜色 3 2 2 5" xfId="1818"/>
    <cellStyle name="常规 4 2_（坡心镇中心学校）0109学生汇总 2" xfId="1819"/>
    <cellStyle name="40% - 强调文字颜色 4 2 2 3 2 3" xfId="1820"/>
    <cellStyle name="输出 2 2 2 4" xfId="1821"/>
    <cellStyle name="60% - 强调文字颜色 2 4 2 4 2" xfId="1822"/>
    <cellStyle name="40% - 强调文字颜色 4 2 2 3 2" xfId="1823"/>
    <cellStyle name="40% - 强调文字颜色 4 2 2 3" xfId="1824"/>
    <cellStyle name="60% - 强调文字颜色 5 2 7 3" xfId="1825"/>
    <cellStyle name="标题 3 4 2 2" xfId="1826"/>
    <cellStyle name="40% - 强调文字颜色 4 2 2 2 4 2" xfId="1827"/>
    <cellStyle name="40% - 强调文字颜色 4 2 2 2 4" xfId="1828"/>
    <cellStyle name="40% - 强调文字颜色 4 2 2 2 3" xfId="1829"/>
    <cellStyle name="40% - 强调文字颜色 3 2 10" xfId="1830"/>
    <cellStyle name="常规 11 2" xfId="1831"/>
    <cellStyle name="40% - 强调文字颜色 4 2 2 2 2 3 2" xfId="1832"/>
    <cellStyle name="60% - 强调文字颜色 1 2 2 6" xfId="1833"/>
    <cellStyle name="20% - 强调文字颜色 3 5 2 3" xfId="1834"/>
    <cellStyle name="常规 3 5 2" xfId="1835"/>
    <cellStyle name="40% - 着色 4 3 2 2" xfId="1836"/>
    <cellStyle name="40% - 强调文字颜色 4 2 2 2 2 3" xfId="1837"/>
    <cellStyle name="常规 11" xfId="1838"/>
    <cellStyle name="40% - 强调文字颜色 1 4 7" xfId="1839"/>
    <cellStyle name="常规 39 3" xfId="1840"/>
    <cellStyle name="常规 44 3" xfId="1841"/>
    <cellStyle name="60% - 强调文字颜色 1 2 2 5" xfId="1842"/>
    <cellStyle name="40% - 强调文字颜色 4 2 2 2 2 2" xfId="1843"/>
    <cellStyle name="常规 10" xfId="1844"/>
    <cellStyle name="60% - 强调文字颜色 3 2 5 2" xfId="1845"/>
    <cellStyle name="60% - 强调文字颜色 2 2 3 3 2" xfId="1846"/>
    <cellStyle name="标题 5 3 2 2 2" xfId="1847"/>
    <cellStyle name="40% - 强调文字颜色 5 2 7" xfId="1848"/>
    <cellStyle name="20% - 强调文字颜色 4 2 2" xfId="1849"/>
    <cellStyle name="60% - 强调文字颜色 1 2 3 3 3" xfId="1850"/>
    <cellStyle name="40% - 强调文字颜色 4 2 2 2 2" xfId="1851"/>
    <cellStyle name="常规 2 30 2" xfId="1852"/>
    <cellStyle name="常规 2 25 2" xfId="1853"/>
    <cellStyle name="60% - 强调文字颜色 1 3 4 2" xfId="1854"/>
    <cellStyle name="60% - 强调文字颜色 5 2 7" xfId="1855"/>
    <cellStyle name="40% - 强调文字颜色 4 2 2" xfId="1856"/>
    <cellStyle name="60% - 着色 1 2 2" xfId="1857"/>
    <cellStyle name="20% - 强调文字颜色 3 3 3 4" xfId="1858"/>
    <cellStyle name="20% - 着色 2 2 2 2" xfId="1859"/>
    <cellStyle name="60% - 强调文字颜色 3 2 6 4 2" xfId="1860"/>
    <cellStyle name="40% - 强调文字颜色 4 2 11" xfId="1861"/>
    <cellStyle name="40% - 强调文字颜色 4 2 10" xfId="1862"/>
    <cellStyle name="60% - 强调文字颜色 1 2 8" xfId="1863"/>
    <cellStyle name="40% - 强调文字颜色 3 6" xfId="1864"/>
    <cellStyle name="60% - 强调文字颜色 6 6 2" xfId="1865"/>
    <cellStyle name="常规 413" xfId="1866"/>
    <cellStyle name="常规 408" xfId="1867"/>
    <cellStyle name="常规 363" xfId="1868"/>
    <cellStyle name="常规 358" xfId="1869"/>
    <cellStyle name="40% - 强调文字颜色 3 5 2 3" xfId="1870"/>
    <cellStyle name="40% - 强调文字颜色 3 5 2 2" xfId="1871"/>
    <cellStyle name="常规 412" xfId="1872"/>
    <cellStyle name="常规 407" xfId="1873"/>
    <cellStyle name="常规 362" xfId="1874"/>
    <cellStyle name="60% - 强调文字颜色 1 2 7 2" xfId="1875"/>
    <cellStyle name="40% - 强调文字颜色 3 5 2" xfId="1876"/>
    <cellStyle name="40% - 强调文字颜色 6 2 2 3 3" xfId="1877"/>
    <cellStyle name="常规 104 2" xfId="1878"/>
    <cellStyle name="40% - 强调文字颜色 3 5" xfId="1879"/>
    <cellStyle name="40% - 强调文字颜色 6 2 3 2 2 3 2" xfId="1880"/>
    <cellStyle name="标题 4 3 4 3" xfId="1881"/>
    <cellStyle name="常规 2 13 3" xfId="1882"/>
    <cellStyle name="40% - 强调文字颜色 5 2 5 2" xfId="1883"/>
    <cellStyle name="40% - 强调文字颜色 3 4 3 4 2" xfId="1884"/>
    <cellStyle name="40% - 着色 3 2" xfId="1885"/>
    <cellStyle name="40% - 强调文字颜色 3 4 3 2" xfId="1886"/>
    <cellStyle name="40% - 强调文字颜色 3 4 2 4 2" xfId="1887"/>
    <cellStyle name="40% - 着色 2 4" xfId="1888"/>
    <cellStyle name="40% - 强调文字颜色 3 4 2 4" xfId="1889"/>
    <cellStyle name="60% - 强调文字颜色 1 4 3 4" xfId="1890"/>
    <cellStyle name="40% - 着色 2 3" xfId="1891"/>
    <cellStyle name="40% - 强调文字颜色 3 4 2 3" xfId="1892"/>
    <cellStyle name="40% - 强调文字颜色 3 3 5 2" xfId="1893"/>
    <cellStyle name="常规 33 2" xfId="1894"/>
    <cellStyle name="常规 28 2" xfId="1895"/>
    <cellStyle name="40% - 强调文字颜色 3 3 5" xfId="1896"/>
    <cellStyle name="常规 33" xfId="1897"/>
    <cellStyle name="常规 28" xfId="1898"/>
    <cellStyle name="40% - 强调文字颜色 3 3 4 3" xfId="1899"/>
    <cellStyle name="常规 32 3" xfId="1900"/>
    <cellStyle name="常规 27 3" xfId="1901"/>
    <cellStyle name="40% - 强调文字颜色 3 3 4 2" xfId="1902"/>
    <cellStyle name="常规 32 2" xfId="1903"/>
    <cellStyle name="常规 27 2" xfId="1904"/>
    <cellStyle name="40% - 强调文字颜色 3 3 4" xfId="1905"/>
    <cellStyle name="常规 32" xfId="1906"/>
    <cellStyle name="常规 27" xfId="1907"/>
    <cellStyle name="60% - 强调文字颜色 4 3 5 2" xfId="1908"/>
    <cellStyle name="常规 23 2" xfId="1909"/>
    <cellStyle name="常规 18 2" xfId="1910"/>
    <cellStyle name="常规 2 30" xfId="1911"/>
    <cellStyle name="常规 2 25" xfId="1912"/>
    <cellStyle name="60% - 强调文字颜色 1 3 4" xfId="1913"/>
    <cellStyle name="常规 26 3 2" xfId="1914"/>
    <cellStyle name="40% - 强调文字颜色 3 3 3 3 2" xfId="1915"/>
    <cellStyle name="40% - 强调文字颜色 4 2" xfId="1916"/>
    <cellStyle name="20% - 强调文字颜色 4 2 3 2 4" xfId="1917"/>
    <cellStyle name="常规 2 7 3" xfId="1918"/>
    <cellStyle name="40% - 强调文字颜色 2 2 2 5 2" xfId="1919"/>
    <cellStyle name="20% - 强调文字颜色 3 6 3" xfId="1920"/>
    <cellStyle name="60% - 强调文字颜色 1 3 2 2" xfId="1921"/>
    <cellStyle name="常规 2 18 2" xfId="1922"/>
    <cellStyle name="常规 2 23 2" xfId="1923"/>
    <cellStyle name="常规 37_（坡心镇中心学校）0109学生汇总_3" xfId="1924"/>
    <cellStyle name="40% - 强调文字颜色 1 3 2 2" xfId="1925"/>
    <cellStyle name="60% - 强调文字颜色 4 6 4" xfId="1926"/>
    <cellStyle name="40% - 强调文字颜色 3 3 2 5" xfId="1927"/>
    <cellStyle name="常规 11 2 14" xfId="1928"/>
    <cellStyle name="40% - 强调文字颜色 6 2 3 2 2 3" xfId="1929"/>
    <cellStyle name="常规 217" xfId="1930"/>
    <cellStyle name="常规 172" xfId="1931"/>
    <cellStyle name="常规 167" xfId="1932"/>
    <cellStyle name="差 3" xfId="1933"/>
    <cellStyle name="40% - 强调文字颜色 3 3 2 4 2" xfId="1934"/>
    <cellStyle name="60% - 强调文字颜色 1 5 5" xfId="1935"/>
    <cellStyle name="40% - 强调文字颜色 6 3" xfId="1936"/>
    <cellStyle name="40% - 强调文字颜色 3 3 2 3" xfId="1937"/>
    <cellStyle name="常规 30 3" xfId="1938"/>
    <cellStyle name="常规 25 3" xfId="1939"/>
    <cellStyle name="20% - 强调文字颜色 1 4 2 4 2" xfId="1940"/>
    <cellStyle name="标题 1 2 2 2 2 2" xfId="1941"/>
    <cellStyle name="40% - 强调文字颜色 6 2 3" xfId="1942"/>
    <cellStyle name="40% - 强调文字颜色 3 5 3 2" xfId="1943"/>
    <cellStyle name="20% - 强调文字颜色 6 2 8 4" xfId="1944"/>
    <cellStyle name="40% - 强调文字颜色 3 3 2 2 3" xfId="1945"/>
    <cellStyle name="常规 25 2 3" xfId="1946"/>
    <cellStyle name="40% - 强调文字颜色 3 3 3 2 3" xfId="1947"/>
    <cellStyle name="常规 26 2 3" xfId="1948"/>
    <cellStyle name="40% - 强调文字颜色 3 3" xfId="1949"/>
    <cellStyle name="40% - 着色 5 2" xfId="1950"/>
    <cellStyle name="40% - 强调文字颜色 5 4 3" xfId="1951"/>
    <cellStyle name="20% - 着色 1" xfId="1952"/>
    <cellStyle name="40% - 强调文字颜色 3 4 5 2" xfId="1953"/>
    <cellStyle name="40% - 强调文字颜色 6 6 4" xfId="1954"/>
    <cellStyle name="常规 2 2 2 2 3 2 2" xfId="1955"/>
    <cellStyle name="常规 13 2 2 3" xfId="1956"/>
    <cellStyle name="60% - 强调文字颜色 4 2 4 4" xfId="1957"/>
    <cellStyle name="40% - 强调文字颜色 3 2 5 4 2" xfId="1958"/>
    <cellStyle name="60% - 强调文字颜色 1 2 2 3 2 3 2" xfId="1959"/>
    <cellStyle name="常规 6 7" xfId="1960"/>
    <cellStyle name="常规 197" xfId="1961"/>
    <cellStyle name="40% - 强调文字颜色 6 2 3 3" xfId="1962"/>
    <cellStyle name="60% - 强调文字颜色 3 5 3 2" xfId="1963"/>
    <cellStyle name="常规 12 8" xfId="1964"/>
    <cellStyle name="40% - 强调文字颜色 5 2 2 5 2" xfId="1965"/>
    <cellStyle name="40% - 强调文字颜色 3 2 5 4" xfId="1966"/>
    <cellStyle name="常规 2 2 2 2 3 2" xfId="1967"/>
    <cellStyle name="常规 2 3 5 2" xfId="1968"/>
    <cellStyle name="标题 5 2 2 2 2" xfId="1969"/>
    <cellStyle name="60% - 强调文字颜色 3 2 3 2 2 2" xfId="1970"/>
    <cellStyle name="20% - 着色 3 2" xfId="1971"/>
    <cellStyle name="60% - 强调文字颜色 6 2 4 4" xfId="1972"/>
    <cellStyle name="常规 15 2 2 3" xfId="1973"/>
    <cellStyle name="40% - 强调文字颜色 3 4 5 4 2" xfId="1974"/>
    <cellStyle name="20% - 强调文字颜色 4 2 5" xfId="1975"/>
    <cellStyle name="常规 34 14" xfId="1976"/>
    <cellStyle name="40% - 强调文字颜色 3 2 4 2 3 2" xfId="1977"/>
    <cellStyle name="40% - 强调文字颜色 5 4 5 2" xfId="1978"/>
    <cellStyle name="常规 11 2 12" xfId="1979"/>
    <cellStyle name="40% - 强调文字颜色 3 2 3 6 2" xfId="1980"/>
    <cellStyle name="40% - 强调文字颜色 5 2 2 2 2 3" xfId="1981"/>
    <cellStyle name="60% - 强调文字颜色 1 2 7 3" xfId="1982"/>
    <cellStyle name="40% - 强调文字颜色 3 5 3" xfId="1983"/>
    <cellStyle name="标题 2 3 5 3" xfId="1984"/>
    <cellStyle name="40% - 强调文字颜色 3 2 6 2" xfId="1985"/>
    <cellStyle name="常规 2 2 2 2 5 2" xfId="1986"/>
    <cellStyle name="60% - 强调文字颜色 2 2 2 3 3 2" xfId="1987"/>
    <cellStyle name="20% - 强调文字颜色 2 2 2 4" xfId="1988"/>
    <cellStyle name="40% - 强调文字颜色 3 2 3 5 2" xfId="1989"/>
    <cellStyle name="40% - 强调文字颜色 3 2 3 4 2" xfId="1990"/>
    <cellStyle name="差 2 2 2 2 3" xfId="1991"/>
    <cellStyle name="60% - 强调文字颜色 4 2 8 4 2" xfId="1992"/>
    <cellStyle name="40% - 强调文字颜色 4 6 4" xfId="1993"/>
    <cellStyle name="40% - 强调文字颜色 6 2 5 2 2" xfId="1994"/>
    <cellStyle name="常规 2 2 2 2 2 3" xfId="1995"/>
    <cellStyle name="40% - 着色 3 2 2 2" xfId="1996"/>
    <cellStyle name="40% - 强调文字颜色 3 2 3 3 3" xfId="1997"/>
    <cellStyle name="40% - 强调文字颜色 4 5 5" xfId="1998"/>
    <cellStyle name="40% - 强调文字颜色 3 2 3 3 2" xfId="1999"/>
    <cellStyle name="40% - 强调文字颜色 4 5 4" xfId="2000"/>
    <cellStyle name="40% - 强调文字颜色 3 2 3 2 4 2" xfId="2001"/>
    <cellStyle name="常规 2 4 5 4" xfId="2002"/>
    <cellStyle name="40% - 强调文字颜色 4 4 6 2" xfId="2003"/>
    <cellStyle name="60% - 强调文字颜色 6 2 10" xfId="2004"/>
    <cellStyle name="40% - 强调文字颜色 3 2 3 2 4" xfId="2005"/>
    <cellStyle name="40% - 强调文字颜色 4 4 6" xfId="2006"/>
    <cellStyle name="40% - 强调文字颜色 3 2 3 2 3" xfId="2007"/>
    <cellStyle name="40% - 强调文字颜色 4 4 5" xfId="2008"/>
    <cellStyle name="常规 2 2 2 2" xfId="2009"/>
    <cellStyle name="40% - 强调文字颜色 3 2 3 2 2 3 2" xfId="2010"/>
    <cellStyle name="常规 20 4" xfId="2011"/>
    <cellStyle name="常规 15 4" xfId="2012"/>
    <cellStyle name="60% - 强调文字颜色 4 3 2 4" xfId="2013"/>
    <cellStyle name="40% - 强调文字颜色 3 2 3 2 2 3" xfId="2014"/>
    <cellStyle name="输出 2 3 4" xfId="2015"/>
    <cellStyle name="40% - 强调文字颜色 4 4 4 3" xfId="2016"/>
    <cellStyle name="常规 2 2 2" xfId="2017"/>
    <cellStyle name="40% - 强调文字颜色 3 2 3 2 2 2" xfId="2018"/>
    <cellStyle name="常规 4_Sheet1" xfId="2019"/>
    <cellStyle name="40% - 强调文字颜色 4 4 4 2" xfId="2020"/>
    <cellStyle name="20% - 着色 6 2 3" xfId="2021"/>
    <cellStyle name="60% - 强调文字颜色 5 2 3 2" xfId="2022"/>
    <cellStyle name="60% - 强调文字颜色 4 2 3 2 4" xfId="2023"/>
    <cellStyle name="常规 10 2 2 2" xfId="2024"/>
    <cellStyle name="60% - 强调文字颜色 1 2 4 3" xfId="2025"/>
    <cellStyle name="标题 2 3 2 3 2" xfId="2026"/>
    <cellStyle name="40% - 强调文字颜色 4 4 4" xfId="2027"/>
    <cellStyle name="40% - 强调文字颜色 3 2 3 2 2" xfId="2028"/>
    <cellStyle name="60% - 强调文字颜色 4 2 8" xfId="2029"/>
    <cellStyle name="40% - 强调文字颜色 3 2 3" xfId="2030"/>
    <cellStyle name="60% - 强调文字颜色 4 3 3 2" xfId="2031"/>
    <cellStyle name="常规 21 2" xfId="2032"/>
    <cellStyle name="常规 16 2" xfId="2033"/>
    <cellStyle name="常规 108 2 2" xfId="2034"/>
    <cellStyle name="40% - 强调文字颜色 3 2 2 6" xfId="2035"/>
    <cellStyle name="60% - 强调文字颜色 2 2 7 2" xfId="2036"/>
    <cellStyle name="40% - 强调文字颜色 1 2 2 2" xfId="2037"/>
    <cellStyle name="60% - 强调文字颜色 3 6 4" xfId="2038"/>
    <cellStyle name="60% - 强调文字颜色 1 2 3 5" xfId="2039"/>
    <cellStyle name="60% - 强调文字颜色 3 6 3" xfId="2040"/>
    <cellStyle name="40% - 强调文字颜色 3 2 2 4" xfId="2041"/>
    <cellStyle name="标题 3 3 2 2 2" xfId="2042"/>
    <cellStyle name="20% - 强调文字颜色 3 2 2 2 2 3" xfId="2043"/>
    <cellStyle name="60% - 着色 1 4" xfId="2044"/>
    <cellStyle name="60% - 强调文字颜色 1 2 4 2 3" xfId="2045"/>
    <cellStyle name="60% - 强调文字颜色 1 2 3 4" xfId="2046"/>
    <cellStyle name="60% - 强调文字颜色 3 6 2" xfId="2047"/>
    <cellStyle name="60% - 强调文字颜色 4 2 7 3" xfId="2048"/>
    <cellStyle name="40% - 强调文字颜色 3 2 2 3" xfId="2049"/>
    <cellStyle name="常规 11 3" xfId="2050"/>
    <cellStyle name="常规 4 8 3" xfId="2051"/>
    <cellStyle name="常规 103 3" xfId="2052"/>
    <cellStyle name="计算 4 5 4 2" xfId="2053"/>
    <cellStyle name="40% - 强调文字颜色 2 6" xfId="2054"/>
    <cellStyle name="40% - 强调文字颜色 2 5 4" xfId="2055"/>
    <cellStyle name="60% - 强调文字颜色 3 2 10" xfId="2056"/>
    <cellStyle name="40% - 强调文字颜色 2 5 3 2" xfId="2057"/>
    <cellStyle name="常规 4 8 2 2" xfId="2058"/>
    <cellStyle name="40% - 强调文字颜色 2 5 2" xfId="2059"/>
    <cellStyle name="20% - 强调文字颜色 6 2 2 2 2 3" xfId="2060"/>
    <cellStyle name="常规 22 2" xfId="2061"/>
    <cellStyle name="常规 17 2" xfId="2062"/>
    <cellStyle name="差 2 6 4" xfId="2063"/>
    <cellStyle name="60% - 强调文字颜色 4 3 4 2" xfId="2064"/>
    <cellStyle name="常规 2 4 3 2" xfId="2065"/>
    <cellStyle name="40% - 强调文字颜色 2 2 2 2 2 2" xfId="2066"/>
    <cellStyle name="常规 4 8 2" xfId="2067"/>
    <cellStyle name="40% - 强调文字颜色 2 5" xfId="2068"/>
    <cellStyle name="常规 4 2 6 2" xfId="2069"/>
    <cellStyle name="20% - 强调文字颜色 5 2 5" xfId="2070"/>
    <cellStyle name="40% - 强调文字颜色 2 4 6 2" xfId="2071"/>
    <cellStyle name="40% - 强调文字颜色 2 4 5 2" xfId="2072"/>
    <cellStyle name="40% - 强调文字颜色 6 2 2 2 2 3 2" xfId="2073"/>
    <cellStyle name="40% - 着色 4 3 3" xfId="2074"/>
    <cellStyle name="40% - 强调文字颜色 2 4 3 4 2" xfId="2075"/>
    <cellStyle name="常规 11 2 2 10" xfId="2076"/>
    <cellStyle name="40% - 强调文字颜色 5 3 4 3" xfId="2077"/>
    <cellStyle name="40% - 强调文字颜色 4 2 2 4 3" xfId="2078"/>
    <cellStyle name="40% - 强调文字颜色 2 4 3 2" xfId="2079"/>
    <cellStyle name="40% - 着色 3 4" xfId="2080"/>
    <cellStyle name="常规 16 4 2 2" xfId="2081"/>
    <cellStyle name="20% - 强调文字颜色 6 2 6 4" xfId="2082"/>
    <cellStyle name="常规 32 2 2 2" xfId="2083"/>
    <cellStyle name="60% - 强调文字颜色 4 2 3 3 2 2" xfId="2084"/>
    <cellStyle name="40% - 强调文字颜色 6 2 2 2 2 2" xfId="2085"/>
    <cellStyle name="60% - 强调文字颜色 3 4 7" xfId="2086"/>
    <cellStyle name="40% - 强调文字颜色 2 4 2" xfId="2087"/>
    <cellStyle name="20% - 强调文字颜色 1 20 3 4 2" xfId="2088"/>
    <cellStyle name="20% - 强调文字颜色 1 15 3 4 2" xfId="2089"/>
    <cellStyle name="40% - 强调文字颜色 1 5 4" xfId="2090"/>
    <cellStyle name="20% - 强调文字颜色 1 2 4 2 3" xfId="2091"/>
    <cellStyle name="60% - 强调文字颜色 3 2 2 4" xfId="2092"/>
    <cellStyle name="常规 4 10 3" xfId="2093"/>
    <cellStyle name="40% - 强调文字颜色 3 2 3 3" xfId="2094"/>
    <cellStyle name="60% - 强调文字颜色 4 2 8 3" xfId="2095"/>
    <cellStyle name="40% - 强调文字颜色 2 3 5 2" xfId="2096"/>
    <cellStyle name="输出 3 2 3 2" xfId="2097"/>
    <cellStyle name="20% - 强调文字颜色 6 2 11" xfId="2098"/>
    <cellStyle name="常规 11 2 2 7" xfId="2099"/>
    <cellStyle name="40% - 强调文字颜色 2 3 5" xfId="2100"/>
    <cellStyle name="40% - 强调文字颜色 3 5 5" xfId="2101"/>
    <cellStyle name="40% - 强调文字颜色 3 2 2 3 3" xfId="2102"/>
    <cellStyle name="40% - 强调文字颜色 3 2 2 3 3 2" xfId="2103"/>
    <cellStyle name="20% - 强调文字颜色 6 2 10" xfId="2104"/>
    <cellStyle name="常规 11 2 2 6" xfId="2105"/>
    <cellStyle name="40% - 强调文字颜色 2 3 4" xfId="2106"/>
    <cellStyle name="40% - 强调文字颜色 2 3 3 2" xfId="2107"/>
    <cellStyle name="40% - 强调文字颜色 5 4 2 3" xfId="2108"/>
    <cellStyle name="强调文字颜色 5 3 4" xfId="2109"/>
    <cellStyle name="20% - 强调文字颜色 3 2 2 2 2 3 2" xfId="2110"/>
    <cellStyle name="60% - 着色 1 4 2" xfId="2111"/>
    <cellStyle name="20% - 强调文字颜色 5 2 2 2 4" xfId="2112"/>
    <cellStyle name="40% - 强调文字颜色 5 3 6" xfId="2113"/>
    <cellStyle name="60% - 强调文字颜色 1 2 3 4 2" xfId="2114"/>
    <cellStyle name="差 3 2 2 3" xfId="2115"/>
    <cellStyle name="40% - 强调文字颜色 3 5 4" xfId="2116"/>
    <cellStyle name="40% - 强调文字颜色 3 2 2 3 2" xfId="2117"/>
    <cellStyle name="常规 11 2 2 5" xfId="2118"/>
    <cellStyle name="40% - 强调文字颜色 2 3 3" xfId="2119"/>
    <cellStyle name="标题 1 4 2" xfId="2120"/>
    <cellStyle name="常规 4 20" xfId="2121"/>
    <cellStyle name="常规 4 15" xfId="2122"/>
    <cellStyle name="常规 12 2 5" xfId="2123"/>
    <cellStyle name="20% - 强调文字颜色 5 2 2 3 3 2" xfId="2124"/>
    <cellStyle name="60% - 强调文字颜色 6 2 3" xfId="2125"/>
    <cellStyle name="40% - 强调文字颜色 2 2 6 4 2" xfId="2126"/>
    <cellStyle name="常规 6 6 3" xfId="2127"/>
    <cellStyle name="常规 196 3" xfId="2128"/>
    <cellStyle name="40% - 强调文字颜色 6 2 3 2 3" xfId="2129"/>
    <cellStyle name="计算 4 7 2 2" xfId="2130"/>
    <cellStyle name="40% - 强调文字颜色 2 3 2 3 3" xfId="2131"/>
    <cellStyle name="解释性文本 2 3" xfId="2132"/>
    <cellStyle name="常规 11 4 2" xfId="2133"/>
    <cellStyle name="解释性文本 2" xfId="2134"/>
    <cellStyle name="40% - 强调文字颜色 2 3 2 3" xfId="2135"/>
    <cellStyle name="40% - 强调文字颜色 2 3 2 2" xfId="2136"/>
    <cellStyle name="20% - 强调文字颜色 6 4 5 4" xfId="2137"/>
    <cellStyle name="40% - 强调文字颜色 2 3" xfId="2138"/>
    <cellStyle name="标题 1 3 5 3" xfId="2139"/>
    <cellStyle name="40% - 强调文字颜色 5 2 6 3" xfId="2140"/>
    <cellStyle name="常规 2 14 4" xfId="2141"/>
    <cellStyle name="20% - 强调文字颜色 3 2 5" xfId="2142"/>
    <cellStyle name="40% - 强调文字颜色 2 2 6 2" xfId="2143"/>
    <cellStyle name="40% - 强调文字颜色 3 4 6 2" xfId="2144"/>
    <cellStyle name="40% - 强调文字颜色 3 2 2 2 4 2" xfId="2145"/>
    <cellStyle name="40% - 强调文字颜色 2 2 5 2" xfId="2146"/>
    <cellStyle name="标题 2 2 6 2" xfId="2147"/>
    <cellStyle name="40% - 强调文字颜色 3 4 6" xfId="2148"/>
    <cellStyle name="40% - 强调文字颜色 3 2 2 2 4" xfId="2149"/>
    <cellStyle name="40% - 强调文字颜色 1 2 2 2 2 2" xfId="2150"/>
    <cellStyle name="40% - 强调文字颜色 2 2 5" xfId="2151"/>
    <cellStyle name="60% - 强调文字颜色 5 4 2 4 2" xfId="2152"/>
    <cellStyle name="计算 4 5 2 2" xfId="2153"/>
    <cellStyle name="40% - 强调文字颜色 2 2 4 4 2" xfId="2154"/>
    <cellStyle name="常规 4 6 3" xfId="2155"/>
    <cellStyle name="常规 101 3" xfId="2156"/>
    <cellStyle name="常规 8 5" xfId="2157"/>
    <cellStyle name="常规 445" xfId="2158"/>
    <cellStyle name="常规 395" xfId="2159"/>
    <cellStyle name="常规 4 2 4 3" xfId="2160"/>
    <cellStyle name="常规 11 2 2 12" xfId="2161"/>
    <cellStyle name="20% - 强调文字颜色 5 4 7 2" xfId="2162"/>
    <cellStyle name="60% - 强调文字颜色 6 3 5" xfId="2163"/>
    <cellStyle name="常规 4 4 4" xfId="2164"/>
    <cellStyle name="40% - 强调文字颜色 6 2 3 2" xfId="2165"/>
    <cellStyle name="常规 6 6" xfId="2166"/>
    <cellStyle name="常规 196" xfId="2167"/>
    <cellStyle name="40% - 强调文字颜色 2 2 4 2 3" xfId="2168"/>
    <cellStyle name="标题 1 3 3 3" xfId="2169"/>
    <cellStyle name="60% - 强调文字颜色 3 2 9 2" xfId="2170"/>
    <cellStyle name="40% - 强调文字颜色 2 2 4 2" xfId="2171"/>
    <cellStyle name="40% - 强调文字颜色 2 2 4" xfId="2172"/>
    <cellStyle name="强调文字颜色 1 2 2 3 4 2" xfId="2173"/>
    <cellStyle name="60% - 强调文字颜色 3 2 9" xfId="2174"/>
    <cellStyle name="40% - 强调文字颜色 2 2 3 6 2" xfId="2175"/>
    <cellStyle name="常规 3 8 3" xfId="2176"/>
    <cellStyle name="常规 3 7 3" xfId="2177"/>
    <cellStyle name="40% - 强调文字颜色 2 2 3 5 2" xfId="2178"/>
    <cellStyle name="40% - 强调文字颜色 6 4 5 4" xfId="2179"/>
    <cellStyle name="60% - 强调文字颜色 3 2 8 4 2" xfId="2180"/>
    <cellStyle name="40% - 强调文字颜色 2 2 3 4 2" xfId="2181"/>
    <cellStyle name="常规 3 6 3" xfId="2182"/>
    <cellStyle name="40% - 强调文字颜色 2 2 3 3 2 2" xfId="2183"/>
    <cellStyle name="常规 11 7" xfId="2184"/>
    <cellStyle name="汇总 3 4 4" xfId="2185"/>
    <cellStyle name="40% - 强调文字颜色 2 2 3 3 2" xfId="2186"/>
    <cellStyle name="常规 3 5 3" xfId="2187"/>
    <cellStyle name="标题 1 3 2 3 3" xfId="2188"/>
    <cellStyle name="60% - 强调文字颜色 5 3 5" xfId="2189"/>
    <cellStyle name="常规 3 4 4" xfId="2190"/>
    <cellStyle name="40% - 强调文字颜色 2 2 3 2 3" xfId="2191"/>
    <cellStyle name="输入 3 4" xfId="2192"/>
    <cellStyle name="常规 2 9 4" xfId="2193"/>
    <cellStyle name="40% - 强调文字颜色 2 2 3 2 2 3 2" xfId="2194"/>
    <cellStyle name="40% - 强调文字颜色 4 2 2 3 2 3 2" xfId="2195"/>
    <cellStyle name="40% - 强调文字颜色 2 2 3 2 2 3" xfId="2196"/>
    <cellStyle name="20% - 强调文字颜色 6 2 3 2 2 3" xfId="2197"/>
    <cellStyle name="60% - 强调文字颜色 5 3 4 2" xfId="2198"/>
    <cellStyle name="汇总 2 4 4" xfId="2199"/>
    <cellStyle name="常规 3 4 3 2" xfId="2200"/>
    <cellStyle name="40% - 强调文字颜色 2 2 3 2 2 2" xfId="2201"/>
    <cellStyle name="40% - 强调文字颜色 2 6 4" xfId="2202"/>
    <cellStyle name="40% - 强调文字颜色 1 2 2 7" xfId="2203"/>
    <cellStyle name="60% - 强调文字颜色 4 2 6 4 2" xfId="2204"/>
    <cellStyle name="40% - 强调文字颜色 2 2 3 2" xfId="2205"/>
    <cellStyle name="60% - 强调文字颜色 3 2 8 2" xfId="2206"/>
    <cellStyle name="40% - 强调文字颜色 4 5 2" xfId="2207"/>
    <cellStyle name="20% - 强调文字颜色 4 2 3 2" xfId="2208"/>
    <cellStyle name="40% - 强调文字颜色 5 2 8 2" xfId="2209"/>
    <cellStyle name="20% - 强调文字颜色 3 4 4" xfId="2210"/>
    <cellStyle name="常规 2 16 3" xfId="2211"/>
    <cellStyle name="20% - 强调文字颜色 5 2 8 2" xfId="2212"/>
    <cellStyle name="60% - 强调文字颜色 4 4 5" xfId="2213"/>
    <cellStyle name="常规 2 5 4" xfId="2214"/>
    <cellStyle name="40% - 强调文字颜色 2 2 2 3 3" xfId="2215"/>
    <cellStyle name="60% - 强调文字颜色 3 2 7 3" xfId="2216"/>
    <cellStyle name="标题 1 4 2 2" xfId="2217"/>
    <cellStyle name="40% - 强调文字颜色 2 2 2 3" xfId="2218"/>
    <cellStyle name="20% - 强调文字颜色 5 2 6 3" xfId="2219"/>
    <cellStyle name="60% - 强调文字颜色 4 2 6" xfId="2220"/>
    <cellStyle name="常规 2 4 5 2" xfId="2221"/>
    <cellStyle name="40% - 强调文字颜色 2 2 2 2 4 2" xfId="2222"/>
    <cellStyle name="60% - 强调文字颜色 4 2 5" xfId="2223"/>
    <cellStyle name="40% - 强调文字颜色 6 7" xfId="2224"/>
    <cellStyle name="20% - 强调文字颜色 5 2 6 2" xfId="2225"/>
    <cellStyle name="60% - 强调文字颜色 2 3 3 3" xfId="2226"/>
    <cellStyle name="60% - 强调文字颜色 3 2 11" xfId="2227"/>
    <cellStyle name="40% - 强调文字颜色 2 5 3 3" xfId="2228"/>
    <cellStyle name="常规 2 4 2 2 2" xfId="2229"/>
    <cellStyle name="标题 5 2 3 2" xfId="2230"/>
    <cellStyle name="常规 2 4 5" xfId="2231"/>
    <cellStyle name="40% - 强调文字颜色 2 2 2 2 4" xfId="2232"/>
    <cellStyle name="常规 2 4 4" xfId="2233"/>
    <cellStyle name="40% - 强调文字颜色 2 2 2 2 3" xfId="2234"/>
    <cellStyle name="输出 2 3 2 2" xfId="2235"/>
    <cellStyle name="40% - 强调文字颜色 2 2 2 2 2 3 2" xfId="2236"/>
    <cellStyle name="输出 2 3 2" xfId="2237"/>
    <cellStyle name="常规 2 4 3 3" xfId="2238"/>
    <cellStyle name="40% - 强调文字颜色 2 2 2 2 2 3" xfId="2239"/>
    <cellStyle name="20% - 强调文字颜色 5 4" xfId="2240"/>
    <cellStyle name="强调文字颜色 2 2 6 3" xfId="2241"/>
    <cellStyle name="60% - 强调文字颜色 2 3 4 2" xfId="2242"/>
    <cellStyle name="常规 17" xfId="2243"/>
    <cellStyle name="常规 22" xfId="2244"/>
    <cellStyle name="60% - 强调文字颜色 4 3 4" xfId="2245"/>
    <cellStyle name="强调文字颜色 2 2 4 2 3" xfId="2246"/>
    <cellStyle name="20% - 强调文字颜色 3 3 3" xfId="2247"/>
    <cellStyle name="常规 2 20 2" xfId="2248"/>
    <cellStyle name="常规 2 15 2" xfId="2249"/>
    <cellStyle name="常规 2 4 3" xfId="2250"/>
    <cellStyle name="40% - 强调文字颜色 2 2 2 2 2" xfId="2251"/>
    <cellStyle name="60% - 强调文字颜色 3 2 7 2" xfId="2252"/>
    <cellStyle name="60% - 强调文字颜色 2 2 3 5 2" xfId="2253"/>
    <cellStyle name="40% - 强调文字颜色 2 2 2 2" xfId="2254"/>
    <cellStyle name="40% - 强调文字颜色 5 4 7" xfId="2255"/>
    <cellStyle name="20% - 强调文字颜色 4 4 2" xfId="2256"/>
    <cellStyle name="60% - 强调文字颜色 1 2 3 5 3" xfId="2257"/>
    <cellStyle name="常规 2 7 4" xfId="2258"/>
    <cellStyle name="40% - 强调文字颜色 1 2 2 2 2 3 2" xfId="2259"/>
    <cellStyle name="60% - 强调文字颜色 4 3 3 2 2" xfId="2260"/>
    <cellStyle name="标题 8" xfId="2261"/>
    <cellStyle name="常规 21 2 2" xfId="2262"/>
    <cellStyle name="常规 16 2 2" xfId="2263"/>
    <cellStyle name="60% - 强调文字颜色 5 2 7 4" xfId="2264"/>
    <cellStyle name="40% - 强调文字颜色 4 2 2 4" xfId="2265"/>
    <cellStyle name="40% - 强调文字颜色 2 2 11" xfId="2266"/>
    <cellStyle name="常规 2 4 2 3 2" xfId="2267"/>
    <cellStyle name="20% - 强调文字颜色 2 2 4" xfId="2268"/>
    <cellStyle name="40% - 强调文字颜色 3 2 9" xfId="2269"/>
    <cellStyle name="60% - 强调文字颜色 1 2 3 2 2 2" xfId="2270"/>
    <cellStyle name="40% - 强调文字颜色 2 2 10" xfId="2271"/>
    <cellStyle name="20% - 强调文字颜色 6 4 5 3" xfId="2272"/>
    <cellStyle name="40% - 强调文字颜色 2 2" xfId="2273"/>
    <cellStyle name="40% - 强调文字颜色 2 5 5" xfId="2274"/>
    <cellStyle name="40% - 强调文字颜色 1 5 3 2" xfId="2275"/>
    <cellStyle name="40% - 强调文字颜色 6 2 5" xfId="2276"/>
    <cellStyle name="40% - 强调文字颜色 1 2 2 2 4 2" xfId="2277"/>
    <cellStyle name="40% - 强调文字颜色 2 4 5" xfId="2278"/>
    <cellStyle name="20% - 着色 6 3 2" xfId="2279"/>
    <cellStyle name="60% - 强调文字颜色 6 6 4" xfId="2280"/>
    <cellStyle name="40% - 强调文字颜色 1 5 2 2" xfId="2281"/>
    <cellStyle name="40% - 强调文字颜色 1 5 2" xfId="2282"/>
    <cellStyle name="常规 4 2 5 2 2" xfId="2283"/>
    <cellStyle name="常规 4 7 2" xfId="2284"/>
    <cellStyle name="常规 102 2" xfId="2285"/>
    <cellStyle name="60% - 强调文字颜色 1 3 2 3 3" xfId="2286"/>
    <cellStyle name="40% - 强调文字颜色 1 5" xfId="2287"/>
    <cellStyle name="常规 4 2 5 2" xfId="2288"/>
    <cellStyle name="40% - 强调文字颜色 1 4 7 3" xfId="2289"/>
    <cellStyle name="40% - 强调文字颜色 4 3 2 4 2" xfId="2290"/>
    <cellStyle name="常规 225 3" xfId="2291"/>
    <cellStyle name="40% - 强调文字颜色 1 4 6 2" xfId="2292"/>
    <cellStyle name="常规 39 2 2" xfId="2293"/>
    <cellStyle name="20% - 强调文字颜色 4 2 8 4 2" xfId="2294"/>
    <cellStyle name="60% - 强调文字颜色 5 3 2 3 3" xfId="2295"/>
    <cellStyle name="60% - 强调文字颜色 6 2 9 2" xfId="2296"/>
    <cellStyle name="常规 2 12 3" xfId="2297"/>
    <cellStyle name="40% - 强调文字颜色 5 2 4 2" xfId="2298"/>
    <cellStyle name="常规 3 2 3 4" xfId="2299"/>
    <cellStyle name="标题 3 2 2 2 2" xfId="2300"/>
    <cellStyle name="好_Sheet2" xfId="2301"/>
    <cellStyle name="40% - 强调文字颜色 1 4 5 4 2" xfId="2302"/>
    <cellStyle name="40% - 强调文字颜色 1 4 5 4" xfId="2303"/>
    <cellStyle name="40% - 强调文字颜色 4 3 2 2 3" xfId="2304"/>
    <cellStyle name="40% - 强调文字颜色 1 4 5 3" xfId="2305"/>
    <cellStyle name="40% - 强调文字颜色 4 3 2 2 2" xfId="2306"/>
    <cellStyle name="40% - 强调文字颜色 1 4 4" xfId="2307"/>
    <cellStyle name="40% - 强调文字颜色 1 5 5" xfId="2308"/>
    <cellStyle name="40% - 强调文字颜色 1 4 3 2" xfId="2309"/>
    <cellStyle name="20% - 着色 5 4" xfId="2310"/>
    <cellStyle name="60% - 着色 3 2 2 2" xfId="2311"/>
    <cellStyle name="40% - 强调文字颜色 1 4 3" xfId="2312"/>
    <cellStyle name="40% - 强调文字颜色 2 4" xfId="2313"/>
    <cellStyle name="60% - 强调文字颜色 1 3 2 4 2" xfId="2314"/>
    <cellStyle name="40% - 强调文字颜色 1 4 2 4" xfId="2315"/>
    <cellStyle name="常规 171 4" xfId="2316"/>
    <cellStyle name="40% - 强调文字颜色 1 4 2 3" xfId="2317"/>
    <cellStyle name="60% - 强调文字颜色 1 2 6" xfId="2318"/>
    <cellStyle name="标题 2 2 3 2 2" xfId="2319"/>
    <cellStyle name="40% - 强调文字颜色 1 4 5" xfId="2320"/>
    <cellStyle name="20% - 着色 5 3 2" xfId="2321"/>
    <cellStyle name="40% - 强调文字颜色 1 4 2 2" xfId="2322"/>
    <cellStyle name="60% - 强调文字颜色 4 2 3 2 2 2" xfId="2323"/>
    <cellStyle name="20% - 着色 5 3" xfId="2324"/>
    <cellStyle name="40% - 强调文字颜色 1 4 2" xfId="2325"/>
    <cellStyle name="40% - 强调文字颜色 1 4" xfId="2326"/>
    <cellStyle name="20% - 强调文字颜色 3 6 4 2" xfId="2327"/>
    <cellStyle name="60% - 强调文字颜色 1 3 2 3 2" xfId="2328"/>
    <cellStyle name="常规 38 3" xfId="2329"/>
    <cellStyle name="40% - 强调文字颜色 1 3 7" xfId="2330"/>
    <cellStyle name="常规 2 2_（坡心镇中心学校）0109学生汇总 2" xfId="2331"/>
    <cellStyle name="40% - 强调文字颜色 4 2 4" xfId="2332"/>
    <cellStyle name="60% - 强调文字颜色 5 2 9" xfId="2333"/>
    <cellStyle name="常规 38 2 2" xfId="2334"/>
    <cellStyle name="40% - 强调文字颜色 1 3 6 2" xfId="2335"/>
    <cellStyle name="40% - 强调文字颜色 1 3 5 2" xfId="2336"/>
    <cellStyle name="40% - 强调文字颜色 1 3 5" xfId="2337"/>
    <cellStyle name="40% - 强调文字颜色 1 3 3 2 2" xfId="2338"/>
    <cellStyle name="40% - 强调文字颜色 1 3 3 2" xfId="2339"/>
    <cellStyle name="60% - 强调文字颜色 1 2 8 2" xfId="2340"/>
    <cellStyle name="40% - 强调文字颜色 6 2 2 3 4 2" xfId="2341"/>
    <cellStyle name="40% - 强调文字颜色 1 3 2 5" xfId="2342"/>
    <cellStyle name="40% - 强调文字颜色 3 6 2" xfId="2343"/>
    <cellStyle name="40% - 强调文字颜色 1 3 2 4 2" xfId="2344"/>
    <cellStyle name="40% - 强调文字颜色 1 3 2 4" xfId="2345"/>
    <cellStyle name="40% - 强调文字颜色 1 3 2 3 2" xfId="2346"/>
    <cellStyle name="40% - 强调文字颜色 1 3 2 3" xfId="2347"/>
    <cellStyle name="60% - 强调文字颜色 4 6 4 2" xfId="2348"/>
    <cellStyle name="40% - 强调文字颜色 1 3 2 2 2" xfId="2349"/>
    <cellStyle name="40% - 强调文字颜色 2 4 2 4" xfId="2350"/>
    <cellStyle name="20% - 着色 4 3 2" xfId="2351"/>
    <cellStyle name="20% - 着色 4 3" xfId="2352"/>
    <cellStyle name="40% - 强调文字颜色 1 3 2" xfId="2353"/>
    <cellStyle name="40% - 强调文字颜色 1 3" xfId="2354"/>
    <cellStyle name="40% - 强调文字颜色 1 2 9 2" xfId="2355"/>
    <cellStyle name="60% - 强调文字颜色 2 2 3 2 2 3 2" xfId="2356"/>
    <cellStyle name="60% - 强调文字颜色 3 2 4 2 3 2" xfId="2357"/>
    <cellStyle name="40% - 强调文字颜色 1 2 9" xfId="2358"/>
    <cellStyle name="标题 5 2 2" xfId="2359"/>
    <cellStyle name="40% - 强调文字颜色 1 2 8 4 2" xfId="2360"/>
    <cellStyle name="20% - 强调文字颜色 3 2 4 4 2" xfId="2361"/>
    <cellStyle name="20% - 强调文字颜色 5 2 8" xfId="2362"/>
    <cellStyle name="标题 6 2 3 2" xfId="2363"/>
    <cellStyle name="常规 11 3 3" xfId="2364"/>
    <cellStyle name="20% - 强调文字颜色 6 3 2 2 2" xfId="2365"/>
    <cellStyle name="标题 4 3 6" xfId="2366"/>
    <cellStyle name="常规 127 2" xfId="2367"/>
    <cellStyle name="常规 132 2" xfId="2368"/>
    <cellStyle name="40% - 强调文字颜色 1 2 8 4" xfId="2369"/>
    <cellStyle name="标题 5 2" xfId="2370"/>
    <cellStyle name="40% - 强调文字颜色 4 6" xfId="2371"/>
    <cellStyle name="常规 130 2" xfId="2372"/>
    <cellStyle name="常规 125 2" xfId="2373"/>
    <cellStyle name="40% - 强调文字颜色 1 2 6 4" xfId="2374"/>
    <cellStyle name="标题 3 2" xfId="2375"/>
    <cellStyle name="40% - 强调文字颜色 3 2 4" xfId="2376"/>
    <cellStyle name="60% - 强调文字颜色 4 2 9" xfId="2377"/>
    <cellStyle name="40% - 强调文字颜色 1 2 6 2" xfId="2378"/>
    <cellStyle name="40% - 强调文字颜色 5 2 2 2 3" xfId="2379"/>
    <cellStyle name="标题 2 2 2" xfId="2380"/>
    <cellStyle name="40% - 强调文字颜色 1 2 5 4 2" xfId="2381"/>
    <cellStyle name="常规 124 2" xfId="2382"/>
    <cellStyle name="40% - 强调文字颜色 1 2 5 4" xfId="2383"/>
    <cellStyle name="标题 2 2" xfId="2384"/>
    <cellStyle name="40% - 强调文字颜色 1 2 5 3" xfId="2385"/>
    <cellStyle name="解释性文本 2 3 2 2 2" xfId="2386"/>
    <cellStyle name="标题 3 4" xfId="2387"/>
    <cellStyle name="40% - 强调文字颜色 1 2 5 2 3 2" xfId="2388"/>
    <cellStyle name="40% - 强调文字颜色 1 2 5 2 3" xfId="2389"/>
    <cellStyle name="40% - 强调文字颜色 4 3 5 3" xfId="2390"/>
    <cellStyle name="40% - 强调文字颜色 1 2 5 2 2" xfId="2391"/>
    <cellStyle name="20% - 强调文字颜色 1 2 8" xfId="2392"/>
    <cellStyle name="40% - 强调文字颜色 4 2 5 4 2" xfId="2393"/>
    <cellStyle name="40% - 强调文字颜色 1 2 4 2 3 2" xfId="2394"/>
    <cellStyle name="40% - 强调文字颜色 1 2 4 2" xfId="2395"/>
    <cellStyle name="40% - 强调文字颜色 6 3 3 2" xfId="2396"/>
    <cellStyle name="标题 4 4" xfId="2397"/>
    <cellStyle name="40% - 强调文字颜色 1 2 3 6 2" xfId="2398"/>
    <cellStyle name="强调文字颜色 1 3 3 2 3" xfId="2399"/>
    <cellStyle name="常规 11 2 5" xfId="2400"/>
    <cellStyle name="40% - 强调文字颜色 1 2 3 4" xfId="2401"/>
    <cellStyle name="40% - 强调文字颜色 1 2 3 2 4" xfId="2402"/>
    <cellStyle name="40% - 强调文字颜色 1 2 3 2 3" xfId="2403"/>
    <cellStyle name="40% - 强调文字颜色 1 2 3 2 2 3" xfId="2404"/>
    <cellStyle name="常规 16 6" xfId="2405"/>
    <cellStyle name="40% - 强调文字颜色 1 2 3 2 2 2" xfId="2406"/>
    <cellStyle name="40% - 强调文字颜色 1 2 3 2 2" xfId="2407"/>
    <cellStyle name="常规 2 2 5 4" xfId="2408"/>
    <cellStyle name="40% - 强调文字颜色 4 2 6 2" xfId="2409"/>
    <cellStyle name="60% - 强调文字颜色 1 2 2 3 2 2" xfId="2410"/>
    <cellStyle name="60% - 强调文字颜色 2 2 8 2" xfId="2411"/>
    <cellStyle name="40% - 强调文字颜色 1 2 3 2" xfId="2412"/>
    <cellStyle name="40% - 强调文字颜色 1 2 3" xfId="2413"/>
    <cellStyle name="60% - 强调文字颜色 2 2 8" xfId="2414"/>
    <cellStyle name="40% - 强调文字颜色 3 2 2 6 2" xfId="2415"/>
    <cellStyle name="40% - 强调文字颜色 2 6 2" xfId="2416"/>
    <cellStyle name="40% - 强调文字颜色 1 2 2 5" xfId="2417"/>
    <cellStyle name="40% - 强调文字颜色 6 2 2 2 4 2" xfId="2418"/>
    <cellStyle name="40% - 强调文字颜色 4 3 5" xfId="2419"/>
    <cellStyle name="40% - 强调文字颜色 1 2 2 4 3 2" xfId="2420"/>
    <cellStyle name="40% - 强调文字颜色 1 2 2 4 2" xfId="2421"/>
    <cellStyle name="60% - 强调文字颜色 6 2 4 2 3" xfId="2422"/>
    <cellStyle name="60% - 强调文字颜色 2 2 7 4 2" xfId="2423"/>
    <cellStyle name="标题 1 2 6 2" xfId="2424"/>
    <cellStyle name="强调文字颜色 4 2 2 3 4 2" xfId="2425"/>
    <cellStyle name="60% - 强调文字颜色 2 2 7 4" xfId="2426"/>
    <cellStyle name="40% - 强调文字颜色 1 2 2 4" xfId="2427"/>
    <cellStyle name="常规 10 2 14" xfId="2428"/>
    <cellStyle name="40% - 强调文字颜色 1 2 2 34 2 3" xfId="2429"/>
    <cellStyle name="40% - 强调文字颜色 1 4 3 4 2" xfId="2430"/>
    <cellStyle name="40% - 强调文字颜色 1 2 2 3 2 3 2" xfId="2431"/>
    <cellStyle name="常规 11 6 2" xfId="2432"/>
    <cellStyle name="40% - 强调文字颜色 3 2 6" xfId="2433"/>
    <cellStyle name="常规 11 6" xfId="2434"/>
    <cellStyle name="40% - 强调文字颜色 1 2 2 3 2 3" xfId="2435"/>
    <cellStyle name="40% - 强调文字颜色 3 2 5" xfId="2436"/>
    <cellStyle name="常规 11 5" xfId="2437"/>
    <cellStyle name="40% - 强调文字颜色 1 2 2 3 2 2" xfId="2438"/>
    <cellStyle name="40% - 强调文字颜色 1 2 2 3 2" xfId="2439"/>
    <cellStyle name="20% - 着色 4 4" xfId="2440"/>
    <cellStyle name="60% - 强调文字颜色 4 2 4 2 3 2" xfId="2441"/>
    <cellStyle name="60% - 强调文字颜色 2 2 7 3" xfId="2442"/>
    <cellStyle name="40% - 强调文字颜色 1 2 2 3" xfId="2443"/>
    <cellStyle name="标题 3 3 5 3" xfId="2444"/>
    <cellStyle name="常规 34 3 2 2" xfId="2445"/>
    <cellStyle name="标题 1 2 8" xfId="2446"/>
    <cellStyle name="20% - 强调文字颜色 2 3 2 3 3" xfId="2447"/>
    <cellStyle name="60% - 强调文字颜色 3 5 4" xfId="2448"/>
    <cellStyle name="60% - 强调文字颜色 2 2 6 2" xfId="2449"/>
    <cellStyle name="20% - 强调文字颜色 5 4 3 4 2" xfId="2450"/>
    <cellStyle name="40% - 强调文字颜色 6 2 3 3 2 2" xfId="2451"/>
    <cellStyle name="40% - 强调文字颜色 1 2 2 2 4" xfId="2452"/>
    <cellStyle name="40% - 强调文字颜色 1 2 2 2 3" xfId="2453"/>
    <cellStyle name="20% - 强调文字颜色 2 4 4 2" xfId="2454"/>
    <cellStyle name="40% - 强调文字颜色 2 2 6" xfId="2455"/>
    <cellStyle name="40% - 强调文字颜色 1 2 2 2 2 3" xfId="2456"/>
    <cellStyle name="60% - 强调文字颜色 3 2 3 2 2 3" xfId="2457"/>
    <cellStyle name="20% - 着色 3 3" xfId="2458"/>
    <cellStyle name="60% - 强调文字颜色 2 2 7" xfId="2459"/>
    <cellStyle name="40% - 强调文字颜色 1 2 2" xfId="2460"/>
    <cellStyle name="20% - 着色 6 4" xfId="2461"/>
    <cellStyle name="20% - 强调文字颜色 1 4 3" xfId="2462"/>
    <cellStyle name="强调文字颜色 2 2 2 3 3" xfId="2463"/>
    <cellStyle name="20% - 着色 3" xfId="2464"/>
    <cellStyle name="60% - 强调文字颜色 3 2 3 2 2" xfId="2465"/>
    <cellStyle name="标题 3 2 6 3" xfId="2466"/>
    <cellStyle name="40% - 强调文字颜色 4 2 2 4 3 2" xfId="2467"/>
    <cellStyle name="20% - 着色 6 3" xfId="2468"/>
    <cellStyle name="20% - 着色 6 2 2 2" xfId="2469"/>
    <cellStyle name="20% - 着色 6 2" xfId="2470"/>
    <cellStyle name="常规 123 2" xfId="2471"/>
    <cellStyle name="常规 118 2" xfId="2472"/>
    <cellStyle name="20% - 着色 6" xfId="2473"/>
    <cellStyle name="40% - 强调文字颜色 1 2 4 4" xfId="2474"/>
    <cellStyle name="标题 1 2" xfId="2475"/>
    <cellStyle name="适中 2 3 4" xfId="2476"/>
    <cellStyle name="60% - 着色 3 3" xfId="2477"/>
    <cellStyle name="20% - 强调文字颜色 3 2 2 2 4 2" xfId="2478"/>
    <cellStyle name="20% - 着色 5 2 3" xfId="2479"/>
    <cellStyle name="20% - 强调文字颜色 1 2 4 4" xfId="2480"/>
    <cellStyle name="60% - 强调文字颜色 1 19" xfId="2481"/>
    <cellStyle name="20% - 着色 5 2" xfId="2482"/>
    <cellStyle name="60% - 强调文字颜色 3 2 3 2 4 2" xfId="2483"/>
    <cellStyle name="60% - 强调文字颜色 3 2 3 2 4" xfId="2484"/>
    <cellStyle name="20% - 着色 5" xfId="2485"/>
    <cellStyle name="40% - 强调文字颜色 1 3 3" xfId="2486"/>
    <cellStyle name="60% - 强调文字颜色 1 4 3 3" xfId="2487"/>
    <cellStyle name="20% - 强调文字颜色 4 3 2 4 2" xfId="2488"/>
    <cellStyle name="常规 35 13" xfId="2489"/>
    <cellStyle name="20% - 强调文字颜色 3 2 2 4" xfId="2490"/>
    <cellStyle name="40% - 强调文字颜色 4 2 7 4" xfId="2491"/>
    <cellStyle name="常规 12 2 3 2 2" xfId="2492"/>
    <cellStyle name="20% - 强调文字颜色 1 2 5 3" xfId="2493"/>
    <cellStyle name="20% - 强调文字颜色 6 2 3 2 2 3 2" xfId="2494"/>
    <cellStyle name="20% - 着色 4 2 3" xfId="2495"/>
    <cellStyle name="40% - 强调文字颜色 3 3 2 2 2" xfId="2496"/>
    <cellStyle name="常规 25 2 2" xfId="2497"/>
    <cellStyle name="60% - 强调文字颜色 2 2 2 2 2 3 2" xfId="2498"/>
    <cellStyle name="20% - 强调文字颜色 6 2 8 3" xfId="2499"/>
    <cellStyle name="40% - 强调文字颜色 1 2 8 2" xfId="2500"/>
    <cellStyle name="标题 3 3 7" xfId="2501"/>
    <cellStyle name="差 3 5 2" xfId="2502"/>
    <cellStyle name="20% - 强调文字颜色 2 5" xfId="2503"/>
    <cellStyle name="常规 10_2016年秋季阳江市江城区教育精准扶贫“建档立卡”学生生活费发放名册表" xfId="2504"/>
    <cellStyle name="强调文字颜色 2 2 3 4" xfId="2505"/>
    <cellStyle name="20% - 着色 4 2 2 2" xfId="2506"/>
    <cellStyle name="60% - 强调文字颜色 5 2 5" xfId="2507"/>
    <cellStyle name="60% - 强调文字颜色 2 4 3 3" xfId="2508"/>
    <cellStyle name="20% - 强调文字颜色 4 4 2 4 2" xfId="2509"/>
    <cellStyle name="20% - 着色 4 2 2" xfId="2510"/>
    <cellStyle name="40% - 强调文字颜色 2 3 2 3 2" xfId="2511"/>
    <cellStyle name="解释性文本 2 2" xfId="2512"/>
    <cellStyle name="20% - 强调文字颜色 4 4 2 4" xfId="2513"/>
    <cellStyle name="20% - 着色 4 2" xfId="2514"/>
    <cellStyle name="60% - 强调文字颜色 3 2 3 2 3" xfId="2515"/>
    <cellStyle name="20% - 着色 4" xfId="2516"/>
    <cellStyle name="40% - 强调文字颜色 2 2 2 4" xfId="2517"/>
    <cellStyle name="20% - 着色 2 3 2" xfId="2518"/>
    <cellStyle name="常规 2 13 4" xfId="2519"/>
    <cellStyle name="40% - 强调文字颜色 5 2 5 3" xfId="2520"/>
    <cellStyle name="常规 12 2 4 3" xfId="2521"/>
    <cellStyle name="20% - 着色 2 2 2" xfId="2522"/>
    <cellStyle name="60% - 强调文字颜色 3 2 6 4" xfId="2523"/>
    <cellStyle name="20% - 着色 2 2" xfId="2524"/>
    <cellStyle name="40% - 强调文字颜色 4 4 3 4 2" xfId="2525"/>
    <cellStyle name="20% - 强调文字颜色 1 5 2 3" xfId="2526"/>
    <cellStyle name="60% - 强调文字颜色 3 4" xfId="2527"/>
    <cellStyle name="常规 2 5 10" xfId="2528"/>
    <cellStyle name="40% - 强调文字颜色 6 2 2 3 2 3 2" xfId="2529"/>
    <cellStyle name="20% - 着色 2 2 3" xfId="2530"/>
    <cellStyle name="20% - 强调文字颜色 1 5 2" xfId="2531"/>
    <cellStyle name="60% - 着色 5 2" xfId="2532"/>
    <cellStyle name="20% - 强调文字颜色 6 4 3 3" xfId="2533"/>
    <cellStyle name="40% - 着色 2 3 2" xfId="2534"/>
    <cellStyle name="20% - 强调文字颜色 5 3 3 3" xfId="2535"/>
    <cellStyle name="常规 149 5" xfId="2536"/>
    <cellStyle name="40% - 强调文字颜色 3 4 5 3" xfId="2537"/>
    <cellStyle name="标题 3 2 6 2" xfId="2538"/>
    <cellStyle name="20% - 着色 2" xfId="2539"/>
    <cellStyle name="标题 1 3 2 3" xfId="2540"/>
    <cellStyle name="20% - 着色 1 3 2" xfId="2541"/>
    <cellStyle name="20% - 强调文字颜色 4 2 2 2 3" xfId="2542"/>
    <cellStyle name="20% - 强调文字颜色 3 3 4 3" xfId="2543"/>
    <cellStyle name="标题 7 2 2" xfId="2544"/>
    <cellStyle name="40% - 强调文字颜色 4 2 5 3" xfId="2545"/>
    <cellStyle name="常规 2 2 4 5" xfId="2546"/>
    <cellStyle name="20% - 着色 1 3" xfId="2547"/>
    <cellStyle name="20% - 强调文字颜色 3 2 2 2 3" xfId="2548"/>
    <cellStyle name="60% - 强调文字颜色 6 2 3 3 2" xfId="2549"/>
    <cellStyle name="40% - 强调文字颜色 6 2 2 3 2 2" xfId="2550"/>
    <cellStyle name="20% - 着色 1 2 3" xfId="2551"/>
    <cellStyle name="40% - 着色 2" xfId="2552"/>
    <cellStyle name="40% - 强调文字颜色 3 4 2" xfId="2553"/>
    <cellStyle name="20% - 着色 1 2 2" xfId="2554"/>
    <cellStyle name="20% - 强调文字颜色 6 4 3 2" xfId="2555"/>
    <cellStyle name="20% - 强调文字颜色 5 3 3 2" xfId="2556"/>
    <cellStyle name="常规 149 4" xfId="2557"/>
    <cellStyle name="输出 3 7" xfId="2558"/>
    <cellStyle name="20% - 强调文字颜色 6 6 4 2" xfId="2559"/>
    <cellStyle name="20% - 强调文字颜色 6 6 4" xfId="2560"/>
    <cellStyle name="20% - 强调文字颜色 6 6 2" xfId="2561"/>
    <cellStyle name="20% - 强调文字颜色 6 4 3 4 2" xfId="2562"/>
    <cellStyle name="60% - 着色 5 3 2" xfId="2563"/>
    <cellStyle name="60% - 强调文字颜色 6 3 2 3 2" xfId="2564"/>
    <cellStyle name="20% - 强调文字颜色 6 6" xfId="2565"/>
    <cellStyle name="20% - 强调文字颜色 6 5 5" xfId="2566"/>
    <cellStyle name="20% - 强调文字颜色 6 5 4" xfId="2567"/>
    <cellStyle name="20% - 强调文字颜色 6 5 3 3" xfId="2568"/>
    <cellStyle name="20% - 强调文字颜色 6 5" xfId="2569"/>
    <cellStyle name="20% - 强调文字颜色 6 4 7 2" xfId="2570"/>
    <cellStyle name="标题 4 3 5 2" xfId="2571"/>
    <cellStyle name="常规 12 5 2" xfId="2572"/>
    <cellStyle name="20% - 强调文字颜色 6 4 7" xfId="2573"/>
    <cellStyle name="20% - 强调文字颜色 4 2 8 2" xfId="2574"/>
    <cellStyle name="60% - 强调文字颜色 1 3 5 3" xfId="2575"/>
    <cellStyle name="常规 10 3 3 2" xfId="2576"/>
    <cellStyle name="常规 11 2 2 4" xfId="2577"/>
    <cellStyle name="40% - 强调文字颜色 2 3 2" xfId="2578"/>
    <cellStyle name="20% - 强调文字颜色 6 4 5 4 2" xfId="2579"/>
    <cellStyle name="60% - 强调文字颜色 3 5 2 3" xfId="2580"/>
    <cellStyle name="20% - 强调文字颜色 6 4 5 2" xfId="2581"/>
    <cellStyle name="60% - 着色 5 3" xfId="2582"/>
    <cellStyle name="20% - 强调文字颜色 6 4 3 4" xfId="2583"/>
    <cellStyle name="60% - 强调文字颜色 1 2 11" xfId="2584"/>
    <cellStyle name="20% - 强调文字颜色 6 4 3" xfId="2585"/>
    <cellStyle name="20% - 强调文字颜色 6 4 2 4 2" xfId="2586"/>
    <cellStyle name="60% - 着色 4 3 2" xfId="2587"/>
    <cellStyle name="60% - 着色 4 3" xfId="2588"/>
    <cellStyle name="20% - 强调文字颜色 6 4 2 4" xfId="2589"/>
    <cellStyle name="20% - 强调文字颜色 6 2" xfId="2590"/>
    <cellStyle name="常规 3 5 5" xfId="2591"/>
    <cellStyle name="链接单元格 2 3 2 3" xfId="2592"/>
    <cellStyle name="40% - 强调文字颜色 4 4 3 4" xfId="2593"/>
    <cellStyle name="60% - 着色 4 2" xfId="2594"/>
    <cellStyle name="20% - 强调文字颜色 6 4 2 3" xfId="2595"/>
    <cellStyle name="20% - 强调文字颜色 1 2 2 2 4" xfId="2596"/>
    <cellStyle name="40% - 强调文字颜色 6 5 3 3" xfId="2597"/>
    <cellStyle name="60% - 强调文字颜色 4 2 3 3 3" xfId="2598"/>
    <cellStyle name="40% - 强调文字颜色 1 2 10" xfId="2599"/>
    <cellStyle name="60% - 强调文字颜色 1 2 10" xfId="2600"/>
    <cellStyle name="20% - 强调文字颜色 6 4 2" xfId="2601"/>
    <cellStyle name="40% - 强调文字颜色 4 2 6 4" xfId="2602"/>
    <cellStyle name="60% - 强调文字颜色 2 2 3 3 2 2" xfId="2603"/>
    <cellStyle name="强调文字颜色 2 2 7 3" xfId="2604"/>
    <cellStyle name="20% - 强调文字颜色 6 4" xfId="2605"/>
    <cellStyle name="60% - 强调文字颜色 3 4 2 3" xfId="2606"/>
    <cellStyle name="20% - 强调文字颜色 6 3 5 2" xfId="2607"/>
    <cellStyle name="常规 432" xfId="2608"/>
    <cellStyle name="常规 427" xfId="2609"/>
    <cellStyle name="常规 382" xfId="2610"/>
    <cellStyle name="常规 377" xfId="2611"/>
    <cellStyle name="常规 278" xfId="2612"/>
    <cellStyle name="20% - 强调文字颜色 6 3 4 3" xfId="2613"/>
    <cellStyle name="常规 277" xfId="2614"/>
    <cellStyle name="20% - 强调文字颜色 6 3 4 2" xfId="2615"/>
    <cellStyle name="常规 233" xfId="2616"/>
    <cellStyle name="常规 183" xfId="2617"/>
    <cellStyle name="常规 178" xfId="2618"/>
    <cellStyle name="20% - 强调文字颜色 6 3 3 3" xfId="2619"/>
    <cellStyle name="常规 177" xfId="2620"/>
    <cellStyle name="常规 182" xfId="2621"/>
    <cellStyle name="常规 232" xfId="2622"/>
    <cellStyle name="20% - 强调文字颜色 6 3 3 2" xfId="2623"/>
    <cellStyle name="40% - 强调文字颜色 5 2 3 5 2" xfId="2624"/>
    <cellStyle name="20% - 强调文字颜色 6 3 2 5" xfId="2625"/>
    <cellStyle name="着色 3 2 2" xfId="2626"/>
    <cellStyle name="常规 140" xfId="2627"/>
    <cellStyle name="常规 135" xfId="2628"/>
    <cellStyle name="20% - 强调文字颜色 6 2 2 3 3" xfId="2629"/>
    <cellStyle name="常规 10 10 8" xfId="2630"/>
    <cellStyle name="标题 7 2" xfId="2631"/>
    <cellStyle name="20% - 强调文字颜色 6 3 2 4 2" xfId="2632"/>
    <cellStyle name="常规 134 2" xfId="2633"/>
    <cellStyle name="常规 129 2" xfId="2634"/>
    <cellStyle name="标题 6 2" xfId="2635"/>
    <cellStyle name="20% - 强调文字颜色 6 3 2 3 2" xfId="2636"/>
    <cellStyle name="常规 128 2" xfId="2637"/>
    <cellStyle name="20% - 强调文字颜色 6 3 2 2 3" xfId="2638"/>
    <cellStyle name="标题 4 3 7" xfId="2639"/>
    <cellStyle name="20% - 强调文字颜色 6 2 2 5 2" xfId="2640"/>
    <cellStyle name="20% - 强调文字颜色 5 2 3 2 2 3" xfId="2641"/>
    <cellStyle name="20% - 强调文字颜色 5 2 2 2" xfId="2642"/>
    <cellStyle name="40% - 强调文字颜色 6 2 7 2" xfId="2643"/>
    <cellStyle name="常规 4 8 4" xfId="2644"/>
    <cellStyle name="60% - 强调文字颜色 1 3 3 4 2" xfId="2645"/>
    <cellStyle name="常规 13_本地学籍" xfId="2646"/>
    <cellStyle name="常规 13 2 3" xfId="2647"/>
    <cellStyle name="20% - 强调文字颜色 6 2 7 3" xfId="2648"/>
    <cellStyle name="常规 2 3 10 3 6" xfId="2649"/>
    <cellStyle name="40% - 强调文字颜色 2 2 5 4" xfId="2650"/>
    <cellStyle name="20% - 强调文字颜色 3 5 5" xfId="2651"/>
    <cellStyle name="20% - 强调文字颜色 4 2 4 3" xfId="2652"/>
    <cellStyle name="20% - 强调文字颜色 5 2 5 2" xfId="2653"/>
    <cellStyle name="60% - 强调文字颜色 2 3 2 3" xfId="2654"/>
    <cellStyle name="20% - 强调文字颜色 6 3" xfId="2655"/>
    <cellStyle name="强调文字颜色 2 2 7 2" xfId="2656"/>
    <cellStyle name="20% - 强调文字颜色 6 2 9 2" xfId="2657"/>
    <cellStyle name="20% - 强调文字颜色 3 4 6 2" xfId="2658"/>
    <cellStyle name="20% - 强调文字颜色 4 2 3 4 2" xfId="2659"/>
    <cellStyle name="20% - 强调文字颜色 3 2 3 4" xfId="2660"/>
    <cellStyle name="60% - 强调文字颜色 3 2 5 4 2" xfId="2661"/>
    <cellStyle name="40% - 强调文字颜色 4 2 8 4" xfId="2662"/>
    <cellStyle name="20% - 强调文字颜色 6 2 7 2" xfId="2663"/>
    <cellStyle name="60% - 强调文字颜色 3 3 4 3" xfId="2664"/>
    <cellStyle name="60% - 强调文字颜色 2 2 4 2 3" xfId="2665"/>
    <cellStyle name="标题 1 2 2" xfId="2666"/>
    <cellStyle name="40% - 强调文字颜色 1 2 4 4 2" xfId="2667"/>
    <cellStyle name="20% - 强调文字颜色 3 2 2 3" xfId="2668"/>
    <cellStyle name="40% - 强调文字颜色 4 2 7 3" xfId="2669"/>
    <cellStyle name="60% - 强调文字颜色 3 3 3 3" xfId="2670"/>
    <cellStyle name="20% - 强调文字颜色 6 2 6 2" xfId="2671"/>
    <cellStyle name="40% - 强调文字颜色 5 3 2 2" xfId="2672"/>
    <cellStyle name="20% - 强调文字颜色 6 2 5 4 2" xfId="2673"/>
    <cellStyle name="20% - 强调文字颜色 6 2 3 2 3" xfId="2674"/>
    <cellStyle name="20% - 强调文字颜色 2 2 6 4 2" xfId="2675"/>
    <cellStyle name="20% - 强调文字颜色 6 2 5 2" xfId="2676"/>
    <cellStyle name="60% - 强调文字颜色 3 3 2 3" xfId="2677"/>
    <cellStyle name="60% - 强调文字颜色 1 2 4 2 2" xfId="2678"/>
    <cellStyle name="20% - 强调文字颜色 3 2 2 2 2 2" xfId="2679"/>
    <cellStyle name="60% - 着色 1 3" xfId="2680"/>
    <cellStyle name="20% - 强调文字颜色 6 2 4 4 2" xfId="2681"/>
    <cellStyle name="60% - 着色 5 2 2" xfId="2682"/>
    <cellStyle name="20% - 强调文字颜色 6 2 4 2 3" xfId="2683"/>
    <cellStyle name="常规 2 48" xfId="2684"/>
    <cellStyle name="20% - 强调文字颜色 6 2 4 2 2" xfId="2685"/>
    <cellStyle name="常规 2 47" xfId="2686"/>
    <cellStyle name="40% - 强调文字颜色 1 2 4 2 2" xfId="2687"/>
    <cellStyle name="20% - 强调文字颜色 6 2 4 2" xfId="2688"/>
    <cellStyle name="20% - 强调文字颜色 6 2 4" xfId="2689"/>
    <cellStyle name="20% - 强调文字颜色 5 2 2 2 2 3 2" xfId="2690"/>
    <cellStyle name="20% - 强调文字颜色 6 2 3 6 2" xfId="2691"/>
    <cellStyle name="20% - 强调文字颜色 6 2 3 6" xfId="2692"/>
    <cellStyle name="20% - 强调文字颜色 6 2 3 5" xfId="2693"/>
    <cellStyle name="40% - 强调文字颜色 2 3 2 4" xfId="2694"/>
    <cellStyle name="解释性文本 3" xfId="2695"/>
    <cellStyle name="20% - 着色 3 3 2" xfId="2696"/>
    <cellStyle name="60% - 强调文字颜色 3 2 3 2 2 3 2" xfId="2697"/>
    <cellStyle name="20% - 强调文字颜色 6 2 3 3 2 2" xfId="2698"/>
    <cellStyle name="标题 1 3 4" xfId="2699"/>
    <cellStyle name="强调文字颜色 4 2 2 4 2" xfId="2700"/>
    <cellStyle name="40% - 强调文字颜色 5 3 3 2" xfId="2701"/>
    <cellStyle name="20% - 强调文字颜色 5 5 2 3" xfId="2702"/>
    <cellStyle name="40% - 着色 4 2 2" xfId="2703"/>
    <cellStyle name="20% - 强调文字颜色 6 2 3 2 4" xfId="2704"/>
    <cellStyle name="常规 37 13" xfId="2705"/>
    <cellStyle name="常规 2 2 2 10 2 2" xfId="2706"/>
    <cellStyle name="20% - 强调文字颜色 2 2 8 4 2" xfId="2707"/>
    <cellStyle name="60% - 强调文字颜色 3 3 2 3 3" xfId="2708"/>
    <cellStyle name="20% - 强调文字颜色 6 2 2 4" xfId="2709"/>
    <cellStyle name="60% - 强调文字颜色 3 3 2 3 2" xfId="2710"/>
    <cellStyle name="20% - 强调文字颜色 6 2 2 3" xfId="2711"/>
    <cellStyle name="20% - 强调文字颜色 5 2 9" xfId="2712"/>
    <cellStyle name="强调文字颜色 1 3 3 3 2" xfId="2713"/>
    <cellStyle name="常规 11 3 4" xfId="2714"/>
    <cellStyle name="标题 6 2 3 3" xfId="2715"/>
    <cellStyle name="20% - 强调文字颜色 6 2 2 2 2 2" xfId="2716"/>
    <cellStyle name="差 2 6 3" xfId="2717"/>
    <cellStyle name="常规 2 2 9" xfId="2718"/>
    <cellStyle name="20% - 强调文字颜色 5 6 4 2" xfId="2719"/>
    <cellStyle name="60% - 强调文字颜色 1 5 2 2" xfId="2720"/>
    <cellStyle name="60% - 强调文字颜色 4 2 3 2 2 3 2" xfId="2721"/>
    <cellStyle name="20% - 强调文字颜色 5 6 3" xfId="2722"/>
    <cellStyle name="标题 1 2 2 2 2" xfId="2723"/>
    <cellStyle name="20% - 强调文字颜色 1 4 2 4" xfId="2724"/>
    <cellStyle name="20% - 强调文字颜色 5 6 2" xfId="2725"/>
    <cellStyle name="60% - 强调文字颜色 6 3 2 2 2" xfId="2726"/>
    <cellStyle name="20% - 强调文字颜色 5 6" xfId="2727"/>
    <cellStyle name="40% - 强调文字颜色 6 3 5" xfId="2728"/>
    <cellStyle name="40% - 着色 4 3 2" xfId="2729"/>
    <cellStyle name="20% - 强调文字颜色 5 5 3 3" xfId="2730"/>
    <cellStyle name="40% - 强调文字颜色 6 3 4" xfId="2731"/>
    <cellStyle name="20% - 强调文字颜色 5 5 3 2" xfId="2732"/>
    <cellStyle name="20% - 强调文字颜色 5 5 3" xfId="2733"/>
    <cellStyle name="40% - 强调文字颜色 6 2 4" xfId="2734"/>
    <cellStyle name="40% - 强调文字颜色 3 5 3 3" xfId="2735"/>
    <cellStyle name="20% - 强调文字颜色 5 5 2 2" xfId="2736"/>
    <cellStyle name="强调文字颜色 2 2 6 4 2" xfId="2737"/>
    <cellStyle name="20% - 强调文字颜色 5 5 2" xfId="2738"/>
    <cellStyle name="20% - 强调文字颜色 3 4 7 2" xfId="2739"/>
    <cellStyle name="20% - 强调文字颜色 4 2 3 5 2" xfId="2740"/>
    <cellStyle name="强调文字颜色 2 2 6 4" xfId="2741"/>
    <cellStyle name="20% - 强调文字颜色 5 5" xfId="2742"/>
    <cellStyle name="20% - 强调文字颜色 5 4 5 2" xfId="2743"/>
    <cellStyle name="60% - 强调文字颜色 2 5 2 3" xfId="2744"/>
    <cellStyle name="标题 3 3 5" xfId="2745"/>
    <cellStyle name="40% - 强调文字颜色 2 2 3 6" xfId="2746"/>
    <cellStyle name="20% - 强调文字颜色 5 3 2 2 3" xfId="2747"/>
    <cellStyle name="20% - 强调文字颜色 6 2 3 2" xfId="2748"/>
    <cellStyle name="20% - 强调文字颜色 3 2 3 3" xfId="2749"/>
    <cellStyle name="40% - 强调文字颜色 4 2 8 3" xfId="2750"/>
    <cellStyle name="常规 2 14 2 3" xfId="2751"/>
    <cellStyle name="40% - 着色 4 5" xfId="2752"/>
    <cellStyle name="40% - 强调文字颜色 6 2 3 3 2" xfId="2753"/>
    <cellStyle name="40% - 强调文字颜色 2 4 2 4 2" xfId="2754"/>
    <cellStyle name="20% - 强调文字颜色 5 4 3 4" xfId="2755"/>
    <cellStyle name="60% - 强调文字颜色 1 2 2 3 4 2" xfId="2756"/>
    <cellStyle name="40% - 强调文字颜色 4 2 8 2" xfId="2757"/>
    <cellStyle name="汇总 5" xfId="2758"/>
    <cellStyle name="20% - 强调文字颜色 3 2 3 2" xfId="2759"/>
    <cellStyle name="常规 2 14 2 2" xfId="2760"/>
    <cellStyle name="40% - 着色 4 4" xfId="2761"/>
    <cellStyle name="40% - 强调文字颜色 5 3 5" xfId="2762"/>
    <cellStyle name="40% - 着色 3 3 2" xfId="2763"/>
    <cellStyle name="20% - 强调文字颜色 5 4 3 3" xfId="2764"/>
    <cellStyle name="40% - 着色 4 3" xfId="2765"/>
    <cellStyle name="40% - 强调文字颜色 5 3 4" xfId="2766"/>
    <cellStyle name="40% - 强调文字颜色 3 2 2 2 2 3" xfId="2767"/>
    <cellStyle name="40% - 强调文字颜色 3 4 4 3" xfId="2768"/>
    <cellStyle name="20% - 强调文字颜色 5 2 4 2 3" xfId="2769"/>
    <cellStyle name="20% - 强调文字颜色 5 4 3 2" xfId="2770"/>
    <cellStyle name="60% - 强调文字颜色 3 2 2 2 2 3 2" xfId="2771"/>
    <cellStyle name="20% - 强调文字颜色 5 4 3" xfId="2772"/>
    <cellStyle name="40% - 强调文字颜色 5 2 5" xfId="2773"/>
    <cellStyle name="40% - 强调文字颜色 3 4 3 4" xfId="2774"/>
    <cellStyle name="40% - 着色 3 2 2" xfId="2775"/>
    <cellStyle name="40% - 强调文字颜色 6 4 7 3" xfId="2776"/>
    <cellStyle name="20% - 强调文字颜色 5 4 2 3" xfId="2777"/>
    <cellStyle name="60% - 强调文字颜色 1 2 5 2 3" xfId="2778"/>
    <cellStyle name="链接单元格 2 3 2 2 2" xfId="2779"/>
    <cellStyle name="常规 12 7" xfId="2780"/>
    <cellStyle name="常规 2 6 3" xfId="2781"/>
    <cellStyle name="20% - 强调文字颜色 3 4 3 4" xfId="2782"/>
    <cellStyle name="20% - 强调文字颜色 6 5 2 2" xfId="2783"/>
    <cellStyle name="40% - 强调文字颜色 6 4 7 2" xfId="2784"/>
    <cellStyle name="20% - 强调文字颜色 5 4 2 2" xfId="2785"/>
    <cellStyle name="常规 198 4" xfId="2786"/>
    <cellStyle name="20% - 强调文字颜色 2 2 3 2 4" xfId="2787"/>
    <cellStyle name="40% - 强调文字颜色 6 4 7" xfId="2788"/>
    <cellStyle name="20% - 强调文字颜色 5 4 2" xfId="2789"/>
    <cellStyle name="60% - 强调文字颜色 6 5 6" xfId="2790"/>
    <cellStyle name="20% - 强调文字颜色 5 2 3 3 3" xfId="2791"/>
    <cellStyle name="20% - 强调文字颜色 5 3 4 2" xfId="2792"/>
    <cellStyle name="60% - 强调文字颜色 3 2 3 4 2" xfId="2793"/>
    <cellStyle name="40% - 强调文字颜色 4 3 4" xfId="2794"/>
    <cellStyle name="40% - 强调文字颜色 2 2 7 3" xfId="2795"/>
    <cellStyle name="20% - 强调文字颜色 1 2 2 3" xfId="2796"/>
    <cellStyle name="20% - 强调文字颜色 4 2 2 5 2" xfId="2797"/>
    <cellStyle name="常规 18 3 4" xfId="2798"/>
    <cellStyle name="20% - 强调文字颜色 5 3 3" xfId="2799"/>
    <cellStyle name="20% - 强调文字颜色 2 6 4 2" xfId="2800"/>
    <cellStyle name="60% - 强调文字颜色 1 2 2 3 2" xfId="2801"/>
    <cellStyle name="40% - 强调文字颜色 4 2 6" xfId="2802"/>
    <cellStyle name="60% - 强调文字颜色 3 2 3 3 3" xfId="2803"/>
    <cellStyle name="40% - 着色 2 2 3" xfId="2804"/>
    <cellStyle name="60% - 强调文字颜色 6 2 2 2 4 2" xfId="2805"/>
    <cellStyle name="20% - 强调文字颜色 5 3 2 4" xfId="2806"/>
    <cellStyle name="差 2 5 3" xfId="2807"/>
    <cellStyle name="常规 40 4" xfId="2808"/>
    <cellStyle name="20% - 强调文字颜色 2 3 2 4" xfId="2809"/>
    <cellStyle name="标题 3 3 3 3" xfId="2810"/>
    <cellStyle name="标题 1 2 2 3 2" xfId="2811"/>
    <cellStyle name="20% - 强调文字颜色 1 4 3 4" xfId="2812"/>
    <cellStyle name="40% - 强调文字颜色 2 2 3 5" xfId="2813"/>
    <cellStyle name="20% - 强调文字颜色 5 3 2 2 2" xfId="2814"/>
    <cellStyle name="40% - 强调文字颜色 2 2 4 4" xfId="2815"/>
    <cellStyle name="20% - 强调文字颜色 3 4 5" xfId="2816"/>
    <cellStyle name="20% - 强调文字颜色 4 2 3 3" xfId="2817"/>
    <cellStyle name="20% - 强调文字颜色 4 2 2 2 4" xfId="2818"/>
    <cellStyle name="常规 153 2 2 2" xfId="2819"/>
    <cellStyle name="60% - 强调文字颜色 3 5 3 3" xfId="2820"/>
    <cellStyle name="20% - 强调文字颜色 6 4 6 2" xfId="2821"/>
    <cellStyle name="20% - 强调文字颜色 4 2 4 2 3" xfId="2822"/>
    <cellStyle name="常规 3 7 2" xfId="2823"/>
    <cellStyle name="常规 3 6 2" xfId="2824"/>
    <cellStyle name="20% - 强调文字颜色 3 5 3 3" xfId="2825"/>
    <cellStyle name="标题 5 3" xfId="2826"/>
    <cellStyle name="40% - 强调文字颜色 1 2 4 3" xfId="2827"/>
    <cellStyle name="20% - 强调文字颜色 1 10 2 6" xfId="2828"/>
    <cellStyle name="常规 25 2" xfId="2829"/>
    <cellStyle name="常规 30 2" xfId="2830"/>
    <cellStyle name="40% - 强调文字颜色 3 3 2 2" xfId="2831"/>
    <cellStyle name="20% - 强调文字颜色 5 2 7 4 2" xfId="2832"/>
    <cellStyle name="40% - 强调文字颜色 6 2 5 4 2" xfId="2833"/>
    <cellStyle name="20% - 强调文字颜色 2 4 3 2" xfId="2834"/>
    <cellStyle name="20% - 强调文字颜色 4 2 3 3 2" xfId="2835"/>
    <cellStyle name="20% - 强调文字颜色 3 4 5 2" xfId="2836"/>
    <cellStyle name="60% - 强调文字颜色 1 2 2 7" xfId="2837"/>
    <cellStyle name="20% - 强调文字颜色 5 2 3 4 2" xfId="2838"/>
    <cellStyle name="40% - 强调文字颜色 6 2 8 4 2" xfId="2839"/>
    <cellStyle name="40% - 强调文字颜色 2 3 2 2 3" xfId="2840"/>
    <cellStyle name="20% - 强调文字颜色 5 2 7" xfId="2841"/>
    <cellStyle name="常规 11 3 2" xfId="2842"/>
    <cellStyle name="20% - 强调文字颜色 4 2 3 3 3" xfId="2843"/>
    <cellStyle name="常规 2 8 2" xfId="2844"/>
    <cellStyle name="输入 2 2" xfId="2845"/>
    <cellStyle name="强调文字颜色 2 3 2 2 2" xfId="2846"/>
    <cellStyle name="20% - 强调文字颜色 3 4 5 3" xfId="2847"/>
    <cellStyle name="20% - 强调文字颜色 5 2 6 4 2" xfId="2848"/>
    <cellStyle name="40% - 强调文字颜色 3 2 2 2" xfId="2849"/>
    <cellStyle name="常规 31 2 2 2 2" xfId="2850"/>
    <cellStyle name="60% - 强调文字颜色 4 2 7 2" xfId="2851"/>
    <cellStyle name="20% - 强调文字颜色 2 2 2 2 3" xfId="2852"/>
    <cellStyle name="60% - 强调文字颜色 5 2 3 3 2" xfId="2853"/>
    <cellStyle name="60% - 强调文字颜色 6 4 2 3" xfId="2854"/>
    <cellStyle name="检查单元格 5 4" xfId="2855"/>
    <cellStyle name="常规 420" xfId="2856"/>
    <cellStyle name="常规 415" xfId="2857"/>
    <cellStyle name="常规 370" xfId="2858"/>
    <cellStyle name="常规 365" xfId="2859"/>
    <cellStyle name="3232" xfId="2860"/>
    <cellStyle name="标题 4 3 3 2" xfId="2861"/>
    <cellStyle name="40% - 强调文字颜色 2 3 3 2 3" xfId="2862"/>
    <cellStyle name="常规 12 3 2" xfId="2863"/>
    <cellStyle name="20% - 强调文字颜色 6 2 7" xfId="2864"/>
    <cellStyle name="20% - 强调文字颜色 6 3 3 2 2" xfId="2865"/>
    <cellStyle name="常规 177 2" xfId="2866"/>
    <cellStyle name="20% - 强调文字颜色 3 2 5 4 2" xfId="2867"/>
    <cellStyle name="20% - 强调文字颜色 6 2 8" xfId="2868"/>
    <cellStyle name="常规 12 3 3" xfId="2869"/>
    <cellStyle name="40% - 强调文字颜色 3 2 2" xfId="2870"/>
    <cellStyle name="60% - 强调文字颜色 4 2 7" xfId="2871"/>
    <cellStyle name="20% - 强调文字颜色 5 2 6 4" xfId="2872"/>
    <cellStyle name="20% - 强调文字颜色 6 2 5" xfId="2873"/>
    <cellStyle name="40% - 强调文字颜色 3 6 4" xfId="2874"/>
    <cellStyle name="20% - 强调文字颜色 2 2 2 3" xfId="2875"/>
    <cellStyle name="40% - 强调文字颜色 3 2 7 3" xfId="2876"/>
    <cellStyle name="40% - 强调文字颜色 2 2 3 2 4 2" xfId="2877"/>
    <cellStyle name="汇总 2 6 4" xfId="2878"/>
    <cellStyle name="40% - 强调文字颜色 6 2 7" xfId="2879"/>
    <cellStyle name="20% - 强调文字颜色 5 2 2" xfId="2880"/>
    <cellStyle name="60% - 强调文字颜色 2 2 6" xfId="2881"/>
    <cellStyle name="标题 2 2 4 2 2" xfId="2882"/>
    <cellStyle name="40% - 强调文字颜色 4 3 2 2" xfId="2883"/>
    <cellStyle name="适中 4 2 3" xfId="2884"/>
    <cellStyle name="差_本地学籍_1" xfId="2885"/>
    <cellStyle name="20% - 强调文字颜色 1 2 3 5 2" xfId="2886"/>
    <cellStyle name="常规 3 29" xfId="2887"/>
    <cellStyle name="常规 3 34" xfId="2888"/>
    <cellStyle name="标题 6 6 2" xfId="2889"/>
    <cellStyle name="20% - 强调文字颜色 3 2 8 3" xfId="2890"/>
    <cellStyle name="20% - 强调文字颜色 5 2 5 4 2" xfId="2891"/>
    <cellStyle name="20% - 强调文字颜色 5 2 5 3" xfId="2892"/>
    <cellStyle name="60% - 强调文字颜色 2 3 2 4" xfId="2893"/>
    <cellStyle name="40% - 着色 6" xfId="2894"/>
    <cellStyle name="20% - 强调文字颜色 5 2 4 4" xfId="2895"/>
    <cellStyle name="40% - 着色 5" xfId="2896"/>
    <cellStyle name="40% - 强调文字颜色 3 2 2 2 3" xfId="2897"/>
    <cellStyle name="40% - 强调文字颜色 3 4 5" xfId="2898"/>
    <cellStyle name="60% - 强调文字颜色 3 6 4 2" xfId="2899"/>
    <cellStyle name="40% - 强调文字颜色 1 2 2 2 2" xfId="2900"/>
    <cellStyle name="20% - 强调文字颜色 2 2 4 4" xfId="2901"/>
    <cellStyle name="40% - 强调文字颜色 5 3 4 2" xfId="2902"/>
    <cellStyle name="常规 2 2 21" xfId="2903"/>
    <cellStyle name="20% - 强调文字颜色 5 2 4 2 3 2" xfId="2904"/>
    <cellStyle name="常规 12 6" xfId="2905"/>
    <cellStyle name="60% - 强调文字颜色 1 2 5 2 2" xfId="2906"/>
    <cellStyle name="常规 11 2 2 14" xfId="2907"/>
    <cellStyle name="20% - 强调文字颜色 4 2 6 2" xfId="2908"/>
    <cellStyle name="60% - 强调文字颜色 1 3 3 3" xfId="2909"/>
    <cellStyle name="20% - 强调文字颜色 5 2 5 4" xfId="2910"/>
    <cellStyle name="40% - 着色 4 2" xfId="2911"/>
    <cellStyle name="40% - 强调文字颜色 5 3 3" xfId="2912"/>
    <cellStyle name="40% - 强调文字颜色 3 2 2 2 2 2" xfId="2913"/>
    <cellStyle name="40% - 强调文字颜色 3 4 4 2" xfId="2914"/>
    <cellStyle name="20% - 强调文字颜色 5 2 4 2 2" xfId="2915"/>
    <cellStyle name="60% - 强调文字颜色 1 2 6 4" xfId="2916"/>
    <cellStyle name="40% - 着色 4" xfId="2917"/>
    <cellStyle name="40% - 强调文字颜色 3 2 5 3" xfId="2918"/>
    <cellStyle name="标题 1 4" xfId="2919"/>
    <cellStyle name="20% - 强调文字颜色 5 2 2 3 3" xfId="2920"/>
    <cellStyle name="40% - 强调文字颜色 6 2 9 2" xfId="2921"/>
    <cellStyle name="20% - 强调文字颜色 5 2 4 2" xfId="2922"/>
    <cellStyle name="常规 147" xfId="2923"/>
    <cellStyle name="常规 152" xfId="2924"/>
    <cellStyle name="常规 202" xfId="2925"/>
    <cellStyle name="常规 5 7" xfId="2926"/>
    <cellStyle name="40% - 强调文字颜色 6 2 2 3" xfId="2927"/>
    <cellStyle name="20% - 强调文字颜色 5 2 3 6 2" xfId="2928"/>
    <cellStyle name="标题 4 2 5 2" xfId="2929"/>
    <cellStyle name="常规 11 5 2" xfId="2930"/>
    <cellStyle name="20% - 强调文字颜色 5 4 7" xfId="2931"/>
    <cellStyle name="20% - 强调文字颜色 5 2 3 5 2" xfId="2932"/>
    <cellStyle name="60% - 强调文字颜色 4 4 2 2" xfId="2933"/>
    <cellStyle name="20% - 强调文字颜色 5 2 3 5" xfId="2934"/>
    <cellStyle name="标题 7" xfId="2935"/>
    <cellStyle name="20% - 强调文字颜色 6 3 2 4" xfId="2936"/>
    <cellStyle name="60% - 强调文字颜色 6 2 3 2 4 2" xfId="2937"/>
    <cellStyle name="常规 134" xfId="2938"/>
    <cellStyle name="常规 129" xfId="2939"/>
    <cellStyle name="40% - 强调文字颜色 4 5 3" xfId="2940"/>
    <cellStyle name="常规 34" xfId="2941"/>
    <cellStyle name="常规 29" xfId="2942"/>
    <cellStyle name="40% - 强调文字颜色 3 3 6" xfId="2943"/>
    <cellStyle name="40% - 强调文字颜色 6 2 8 4" xfId="2944"/>
    <cellStyle name="60% - 强调文字颜色 3 4 5 4 2" xfId="2945"/>
    <cellStyle name="40% - 着色 1 3 3" xfId="2946"/>
    <cellStyle name="20% - 强调文字颜色 5 2 3 4" xfId="2947"/>
    <cellStyle name="60% - 强调文字颜色 1 2" xfId="2948"/>
    <cellStyle name="20% - 强调文字颜色 2 2 3 5" xfId="2949"/>
    <cellStyle name="注释 2 2 8" xfId="2950"/>
    <cellStyle name="20% - 强调文字颜色 4 6 3" xfId="2951"/>
    <cellStyle name="60% - 强调文字颜色 1 4 2 2" xfId="2952"/>
    <cellStyle name="40% - 强调文字颜色 4 2 2 5" xfId="2953"/>
    <cellStyle name="标题 4 2 3 2" xfId="2954"/>
    <cellStyle name="40% - 强调文字颜色 4 4 3" xfId="2955"/>
    <cellStyle name="常规 2 2 2 2 2 2 2" xfId="2956"/>
    <cellStyle name="40% - 强调文字颜色 3 2 4 4 2" xfId="2957"/>
    <cellStyle name="标题 3 2 5" xfId="2958"/>
    <cellStyle name="20% - 强调文字颜色 5 2 2 2 4 2" xfId="2959"/>
    <cellStyle name="60% - 强调文字颜色 6 5 5" xfId="2960"/>
    <cellStyle name="40% - 着色 1 3 2 2" xfId="2961"/>
    <cellStyle name="20% - 强调文字颜色 5 2 3 3 2" xfId="2962"/>
    <cellStyle name="40% - 强调文字颜色 3 2 8 4 2" xfId="2963"/>
    <cellStyle name="常规 114" xfId="2964"/>
    <cellStyle name="常规 109" xfId="2965"/>
    <cellStyle name="检查单元格 2 3" xfId="2966"/>
    <cellStyle name="20% - 强调文字颜色 2 2 3 4 2" xfId="2967"/>
    <cellStyle name="差 4" xfId="2968"/>
    <cellStyle name="标题 2 3 3 5" xfId="2969"/>
    <cellStyle name="常规 2 2 2 2 2 2" xfId="2970"/>
    <cellStyle name="20% - 强调文字颜色 1 2 3 2 2 3 2" xfId="2971"/>
    <cellStyle name="40% - 强调文字颜色 3 2 4 4" xfId="2972"/>
    <cellStyle name="40% - 强调文字颜色 6 2 8 3" xfId="2973"/>
    <cellStyle name="40% - 着色 1 3 2" xfId="2974"/>
    <cellStyle name="20% - 强调文字颜色 5 2 3 3" xfId="2975"/>
    <cellStyle name="40% - 强调文字颜色 2 5 3" xfId="2976"/>
    <cellStyle name="标题 6 2 5" xfId="2977"/>
    <cellStyle name="60% - 强调文字颜色 1 3 2 5" xfId="2978"/>
    <cellStyle name="20% - 强调文字颜色 4 2 5 4" xfId="2979"/>
    <cellStyle name="20% - 强调文字颜色 5 2 3 2 2 3 2" xfId="2980"/>
    <cellStyle name="标题 6" xfId="2981"/>
    <cellStyle name="20% - 强调文字颜色 5 2 3 2" xfId="2982"/>
    <cellStyle name="40% - 强调文字颜色 6 2 8 2" xfId="2983"/>
    <cellStyle name="20% - 强调文字颜色 5 2 3" xfId="2984"/>
    <cellStyle name="常规 10 2 2 2 4" xfId="2985"/>
    <cellStyle name="40% - 强调文字颜色 6 2 8" xfId="2986"/>
    <cellStyle name="百分比 2" xfId="2987"/>
    <cellStyle name="60% - 强调文字颜色 1 2 9 3" xfId="2988"/>
    <cellStyle name="20% - 强调文字颜色 6 2 2 2 4" xfId="2989"/>
    <cellStyle name="20% - 强调文字颜色 2 2 3 2" xfId="2990"/>
    <cellStyle name="40% - 强调文字颜色 3 2 8 2" xfId="2991"/>
    <cellStyle name="标题 4 3" xfId="2992"/>
    <cellStyle name="20% - 强调文字颜色 5 2 2 6 2" xfId="2993"/>
    <cellStyle name="40% - 着色 3 3" xfId="2994"/>
    <cellStyle name="60% - 强调文字颜色 6 2 9" xfId="2995"/>
    <cellStyle name="40% - 强调文字颜色 5 2 4" xfId="2996"/>
    <cellStyle name="40% - 强调文字颜色 3 4 3 3" xfId="2997"/>
    <cellStyle name="60% - 强调文字颜色 2 6 3" xfId="2998"/>
    <cellStyle name="20% - 强调文字颜色 2 2 3 2 4 2" xfId="2999"/>
    <cellStyle name="20% - 强调文字颜色 2 2 3" xfId="3000"/>
    <cellStyle name="40% - 强调文字颜色 3 2 8" xfId="3001"/>
    <cellStyle name="20% - 强调文字颜色 5 2 2 6" xfId="3002"/>
    <cellStyle name="40% - 强调文字颜色 3 2 3 6" xfId="3003"/>
    <cellStyle name="40% - 强调文字颜色 3 2 11" xfId="3004"/>
    <cellStyle name="20% - 强调文字颜色 2 2 2" xfId="3005"/>
    <cellStyle name="40% - 强调文字颜色 3 2 7" xfId="3006"/>
    <cellStyle name="20% - 强调文字颜色 5 2 2 5" xfId="3007"/>
    <cellStyle name="40% - 强调文字颜色 3 2 3 5" xfId="3008"/>
    <cellStyle name="常规 2 2 2 2 5 3" xfId="3009"/>
    <cellStyle name="20% - 强调文字颜色 2 2 2 5" xfId="3010"/>
    <cellStyle name="60% - 强调文字颜色 4 2 2 3 2" xfId="3011"/>
    <cellStyle name="40% - 强调文字颜色 6 4 3 2" xfId="3012"/>
    <cellStyle name="20% - 强调文字颜色 5 2 2 3 2" xfId="3013"/>
    <cellStyle name="标题 1 3" xfId="3014"/>
    <cellStyle name="40% - 着色 1 2 2 2" xfId="3015"/>
    <cellStyle name="标题 2 3 2 5" xfId="3016"/>
    <cellStyle name="60% - 强调文字颜色 4 2 8 4" xfId="3017"/>
    <cellStyle name="40% - 强调文字颜色 3 2 3 4" xfId="3018"/>
    <cellStyle name="20% - 强调文字颜色 5 2 10" xfId="3019"/>
    <cellStyle name="60% - 强调文字颜色 1 2 7 4" xfId="3020"/>
    <cellStyle name="20% - 强调文字颜色 1 11" xfId="3021"/>
    <cellStyle name="20% - 强调文字颜色 2 10 5 5 2" xfId="3022"/>
    <cellStyle name="20% - 强调文字颜色 2 2 2 4 5" xfId="3023"/>
    <cellStyle name="20% - 强调文字颜色 1 3 2 5" xfId="3024"/>
    <cellStyle name="20% - 强调文字颜色 4 6 2" xfId="3025"/>
    <cellStyle name="注释 2 2 7" xfId="3026"/>
    <cellStyle name="20% - 强调文字颜色 6 2 2 3 3 2" xfId="3027"/>
    <cellStyle name="20% - 强调文字颜色 4 6" xfId="3028"/>
    <cellStyle name="适中 2 7" xfId="3029"/>
    <cellStyle name="20% - 强调文字颜色 6 4 5" xfId="3030"/>
    <cellStyle name="20% - 强调文字颜色 4 5 3 3" xfId="3031"/>
    <cellStyle name="20% - 强调文字颜色 4 5 3 2" xfId="3032"/>
    <cellStyle name="适中 2 6" xfId="3033"/>
    <cellStyle name="60% - 强调文字颜色 1 2 12" xfId="3034"/>
    <cellStyle name="20% - 强调文字颜色 6 4 4" xfId="3035"/>
    <cellStyle name="20% - 强调文字颜色 6 3 3" xfId="3036"/>
    <cellStyle name="40% - 强调文字颜色 6 3 2 2 3" xfId="3037"/>
    <cellStyle name="20% - 强调文字颜色 4 4 7 2" xfId="3038"/>
    <cellStyle name="60% - 强调文字颜色 1 2 8 3" xfId="3039"/>
    <cellStyle name="常规 2 2 2 2 6 2" xfId="3040"/>
    <cellStyle name="40% - 强调文字颜色 3 2 8 4" xfId="3041"/>
    <cellStyle name="20% - 强调文字颜色 2 2 3 4" xfId="3042"/>
    <cellStyle name="40% - 强调文字颜色 2 2 3 3" xfId="3043"/>
    <cellStyle name="60% - 强调文字颜色 3 2 8 3" xfId="3044"/>
    <cellStyle name="强调文字颜色 3 2 5 4 2" xfId="3045"/>
    <cellStyle name="20% - 强调文字颜色 2 2 2 2" xfId="3046"/>
    <cellStyle name="40% - 强调文字颜色 3 2 7 2" xfId="3047"/>
    <cellStyle name="标题 3 3" xfId="3048"/>
    <cellStyle name="20% - 强调文字颜色 5 2 2 5 2" xfId="3049"/>
    <cellStyle name="常规 10 5 2" xfId="3050"/>
    <cellStyle name="20% - 强调文字颜色 4 4 7" xfId="3051"/>
    <cellStyle name="20% - 强调文字颜色 6 2 3" xfId="3052"/>
    <cellStyle name="常规 21 2 3" xfId="3053"/>
    <cellStyle name="常规 16 2 3" xfId="3054"/>
    <cellStyle name="60% - 强调文字颜色 4 3 3 2 3" xfId="3055"/>
    <cellStyle name="60% - 强调文字颜色 1 5 3 3" xfId="3056"/>
    <cellStyle name="20% - 强调文字颜色 4 4 6 2" xfId="3057"/>
    <cellStyle name="差 2 2 2" xfId="3058"/>
    <cellStyle name="20% - 强调文字颜色 4 4 5 4 2" xfId="3059"/>
    <cellStyle name="40% - 强调文字颜色 3 2 6 3" xfId="3060"/>
    <cellStyle name="40% - 强调文字颜色 4 2 8" xfId="3061"/>
    <cellStyle name="60% - 强调文字颜色 1 2 2 3 4" xfId="3062"/>
    <cellStyle name="常规 2 14 2" xfId="3063"/>
    <cellStyle name="20% - 强调文字颜色 3 2 3" xfId="3064"/>
    <cellStyle name="常规 3 2 5 3" xfId="3065"/>
    <cellStyle name="计算 3 5 3 2" xfId="3066"/>
    <cellStyle name="差 2 2" xfId="3067"/>
    <cellStyle name="20% - 强调文字颜色 4 4 5 4" xfId="3068"/>
    <cellStyle name="20% - 强调文字颜色 4 2 3 2 2 3" xfId="3069"/>
    <cellStyle name="60% - 着色 1 2 2 2" xfId="3070"/>
    <cellStyle name="40% - 强调文字颜色 4 2 2 2" xfId="3071"/>
    <cellStyle name="60% - 强调文字颜色 5 2 7 2" xfId="3072"/>
    <cellStyle name="20% - 强调文字颜色 4 4 5 3" xfId="3073"/>
    <cellStyle name="40% - 强调文字颜色 4 3 3" xfId="3074"/>
    <cellStyle name="40% - 强调文字颜色 6 2 2 3 2 3" xfId="3075"/>
    <cellStyle name="60% - 强调文字颜色 6 4 5" xfId="3076"/>
    <cellStyle name="40% - 强调文字颜色 1 3 3 5" xfId="3077"/>
    <cellStyle name="20% - 强调文字颜色 5 2 3 2 2" xfId="3078"/>
    <cellStyle name="20% - 着色 5 2 2" xfId="3079"/>
    <cellStyle name="60% - 强调文字颜色 6 2 5" xfId="3080"/>
    <cellStyle name="60% - 强调文字颜色 2 5 3 3" xfId="3081"/>
    <cellStyle name="20% - 强调文字颜色 5 4 6 2" xfId="3082"/>
    <cellStyle name="20% - 强调文字颜色 4 4 3 4 2" xfId="3083"/>
    <cellStyle name="60% - 强调文字颜色 1 2 5 4" xfId="3084"/>
    <cellStyle name="标题 2 3 3 4" xfId="3085"/>
    <cellStyle name="40% - 强调文字颜色 3 2 4 3" xfId="3086"/>
    <cellStyle name="40% - 强调文字颜色 1 3 3 2 3" xfId="3087"/>
    <cellStyle name="20% - 强调文字颜色 6 2 2 2 2" xfId="3088"/>
    <cellStyle name="60% - 强调文字颜色 5 4 6" xfId="3089"/>
    <cellStyle name="40% - 强调文字颜色 1 2 3 6" xfId="3090"/>
    <cellStyle name="20% - 强调文字颜色 1 2 5 4 2" xfId="3091"/>
    <cellStyle name="20% - 强调文字颜色 5 2 2 2 3" xfId="3092"/>
    <cellStyle name="20% - 强调文字颜色 3 2 7 2" xfId="3093"/>
    <cellStyle name="常规 22 3 4" xfId="3094"/>
    <cellStyle name="40% - 强调文字颜色 1 2 7 2" xfId="3095"/>
    <cellStyle name="标题 3 2 7" xfId="3096"/>
    <cellStyle name="40% - 强调文字颜色 2 3 2 4 2" xfId="3097"/>
    <cellStyle name="解释性文本 3 2" xfId="3098"/>
    <cellStyle name="20% - 强调文字颜色 5 4 6" xfId="3099"/>
    <cellStyle name="20% - 强调文字颜色 4 4 3 4" xfId="3100"/>
    <cellStyle name="20% - 强调文字颜色 1 2 6" xfId="3101"/>
    <cellStyle name="标题 4 2 6 3" xfId="3102"/>
    <cellStyle name="60% - 强调文字颜色 3 3 3 2 2" xfId="3103"/>
    <cellStyle name="20% - 强调文字颜色 3 4 7" xfId="3104"/>
    <cellStyle name="20% - 强调文字颜色 4 2 3 5" xfId="3105"/>
    <cellStyle name="20% - 强调文字颜色 5 4 5" xfId="3106"/>
    <cellStyle name="20% - 强调文字颜色 4 4 3 3" xfId="3107"/>
    <cellStyle name="20% - 强调文字颜色 3 4 6" xfId="3108"/>
    <cellStyle name="20% - 强调文字颜色 4 2 3 4" xfId="3109"/>
    <cellStyle name="40% - 强调文字颜色 2 4 4 3" xfId="3110"/>
    <cellStyle name="20% - 强调文字颜色 5 4 4" xfId="3111"/>
    <cellStyle name="20% - 强调文字颜色 4 4 3 2" xfId="3112"/>
    <cellStyle name="常规 31" xfId="3113"/>
    <cellStyle name="常规 26" xfId="3114"/>
    <cellStyle name="40% - 强调文字颜色 3 3 3" xfId="3115"/>
    <cellStyle name="差 3 3 2 3" xfId="3116"/>
    <cellStyle name="标题 5" xfId="3117"/>
    <cellStyle name="标题 2 3 2 4 2" xfId="3118"/>
    <cellStyle name="20% - 强调文字颜色 3 2 3 3 2 2" xfId="3119"/>
    <cellStyle name="60% - 强调文字颜色 1 2 5 3" xfId="3120"/>
    <cellStyle name="60% - 强调文字颜色 5 4 5" xfId="3121"/>
    <cellStyle name="常规 3 5 4" xfId="3122"/>
    <cellStyle name="40% - 强调文字颜色 2 2 3 3 3" xfId="3123"/>
    <cellStyle name="40% - 强调文字颜色 1 2 3 5" xfId="3124"/>
    <cellStyle name="20% - 强调文字颜色 5 2 2 2 2" xfId="3125"/>
    <cellStyle name="40% - 强调文字颜色 4 2 9" xfId="3126"/>
    <cellStyle name="常规 3 2 5 4" xfId="3127"/>
    <cellStyle name="60% - 强调文字颜色 1 2 3 3 2 2" xfId="3128"/>
    <cellStyle name="40% - 强调文字颜色 5 2 6 2" xfId="3129"/>
    <cellStyle name="20% - 强调文字颜色 3 2 4" xfId="3130"/>
    <cellStyle name="常规 2 14 3" xfId="3131"/>
    <cellStyle name="40% - 强调文字颜色 4 4 2 2" xfId="3132"/>
    <cellStyle name="40% - 强调文字颜色 4 5 2 2" xfId="3133"/>
    <cellStyle name="40% - 强调文字颜色 3 4 5 4" xfId="3134"/>
    <cellStyle name="20% - 强调文字颜色 1 5 3" xfId="3135"/>
    <cellStyle name="标题 1 3 2 2 3" xfId="3136"/>
    <cellStyle name="20% - 强调文字颜色 4 2 2 5" xfId="3137"/>
    <cellStyle name="40% - 强调文字颜色 2 4 3 4" xfId="3138"/>
    <cellStyle name="20% - 强调文字颜色 5 3 5" xfId="3139"/>
    <cellStyle name="20% - 强调文字颜色 4 4 2 3" xfId="3140"/>
    <cellStyle name="20% - 强调文字颜色 5 2 2 2 2 3" xfId="3141"/>
    <cellStyle name="40% - 强调文字颜色 1 2 3 5 3" xfId="3142"/>
    <cellStyle name="40% - 强调文字颜色 5 5 2 2" xfId="3143"/>
    <cellStyle name="常规 12 9" xfId="3144"/>
    <cellStyle name="20% - 强调文字颜色 5 4 2 4 2" xfId="3145"/>
    <cellStyle name="常规 2 2 2 2 3 3" xfId="3146"/>
    <cellStyle name="20% - 强调文字颜色 5 2 3 2 2 2" xfId="3147"/>
    <cellStyle name="20% - 强调文字颜色 1 4 2 2" xfId="3148"/>
    <cellStyle name="40% - 强调文字颜色 2 4 7 2" xfId="3149"/>
    <cellStyle name="40% - 强调文字颜色 2 4 4" xfId="3150"/>
    <cellStyle name="强调文字颜色 2 2 5 3" xfId="3151"/>
    <cellStyle name="20% - 强调文字颜色 4 4" xfId="3152"/>
    <cellStyle name="40% - 强调文字颜色 2 4 3 3" xfId="3153"/>
    <cellStyle name="20% - 强调文字颜色 2 2 2 2 4 2" xfId="3154"/>
    <cellStyle name="40% - 强调文字颜色 5 4 7 2" xfId="3155"/>
    <cellStyle name="20% - 强调文字颜色 5 3 4" xfId="3156"/>
    <cellStyle name="20% - 强调文字颜色 4 4 2 2" xfId="3157"/>
    <cellStyle name="常规 20 2 4" xfId="3158"/>
    <cellStyle name="常规 15 2 4" xfId="3159"/>
    <cellStyle name="40% - 强调文字颜色 5 2 4 4 2" xfId="3160"/>
    <cellStyle name="20% - 强调文字颜色 3 3 6" xfId="3161"/>
    <cellStyle name="40% - 强调文字颜色 5 2 7 4" xfId="3162"/>
    <cellStyle name="20% - 强调文字颜色 4 2 2 4" xfId="3163"/>
    <cellStyle name="60% - 强调文字颜色 5 2 4 2 2" xfId="3164"/>
    <cellStyle name="20% - 着色 3 2 2 2" xfId="3165"/>
    <cellStyle name="20% - 强调文字颜色 4 4 6" xfId="3166"/>
    <cellStyle name="20% - 强调文字颜色 4 3 3 4" xfId="3167"/>
    <cellStyle name="20% - 强调文字颜色 3 4 5 4 2" xfId="3168"/>
    <cellStyle name="20% - 强调文字颜色 4 3 3" xfId="3169"/>
    <cellStyle name="20% - 强调文字颜色 4 4 5 2" xfId="3170"/>
    <cellStyle name="20% - 强调文字颜色 5 6 4" xfId="3171"/>
    <cellStyle name="60% - 强调文字颜色 1 5 2 3" xfId="3172"/>
    <cellStyle name="20% - 强调文字颜色 4 3 3 3 2" xfId="3173"/>
    <cellStyle name="20% - 强调文字颜色 4 4 5" xfId="3174"/>
    <cellStyle name="20% - 强调文字颜色 4 3 3 3" xfId="3175"/>
    <cellStyle name="40% - 强调文字颜色 5 2 9" xfId="3176"/>
    <cellStyle name="20% - 强调文字颜色 4 2 4" xfId="3177"/>
    <cellStyle name="20% - 强调文字颜色 5 5 5" xfId="3178"/>
    <cellStyle name="20% - 强调文字颜色 4 4 4 3" xfId="3179"/>
    <cellStyle name="20% - 强调文字颜色 4 3 3 2 3" xfId="3180"/>
    <cellStyle name="20% - 强调文字颜色 5 5 4" xfId="3181"/>
    <cellStyle name="20% - 强调文字颜色 4 4 4 2" xfId="3182"/>
    <cellStyle name="20% - 强调文字颜色 4 3 3 2 2" xfId="3183"/>
    <cellStyle name="20% - 强调文字颜色 6 2 8 4 2" xfId="3184"/>
    <cellStyle name="20% - 强调文字颜色 4 2 4 4" xfId="3185"/>
    <cellStyle name="40% - 强调文字颜色 2 4 5 3" xfId="3186"/>
    <cellStyle name="40% - 强调文字颜色 2 3 4 3" xfId="3187"/>
    <cellStyle name="20% - 强调文字颜色 4 4 4" xfId="3188"/>
    <cellStyle name="20% - 强调文字颜色 4 3 3 2" xfId="3189"/>
    <cellStyle name="20% - 强调文字颜色 4 3 2 4" xfId="3190"/>
    <cellStyle name="20% - 强调文字颜色 4 3 6" xfId="3191"/>
    <cellStyle name="40% - 着色 1 3" xfId="3192"/>
    <cellStyle name="60% - 强调文字颜色 2 4 3" xfId="3193"/>
    <cellStyle name="20% - 强调文字颜色 2 2 3 2 2 2" xfId="3194"/>
    <cellStyle name="20% - 强调文字颜色 4 3 2 3 3" xfId="3195"/>
    <cellStyle name="60% - 强调文字颜色 1 4 2 4" xfId="3196"/>
    <cellStyle name="60% - 强调文字颜色 5 4 3 4" xfId="3197"/>
    <cellStyle name="标题 1 2 7" xfId="3198"/>
    <cellStyle name="强调文字颜色 2 2 3 2 2 3 2" xfId="3199"/>
    <cellStyle name="20% - 强调文字颜色 2 3 2 3 2" xfId="3200"/>
    <cellStyle name="常规 164 2 4" xfId="3201"/>
    <cellStyle name="40% - 着色 1 2" xfId="3202"/>
    <cellStyle name="20% - 强调文字颜色 1 2 10" xfId="3203"/>
    <cellStyle name="60% - 强调文字颜色 1 3" xfId="3204"/>
    <cellStyle name="20% - 强调文字颜色 2 2 3 6" xfId="3205"/>
    <cellStyle name="40% - 强调文字颜色 2 3 3 4" xfId="3206"/>
    <cellStyle name="20% - 强调文字颜色 4 3 5" xfId="3207"/>
    <cellStyle name="20% - 强调文字颜色 4 3 2 3" xfId="3208"/>
    <cellStyle name="40% - 强调文字颜色 2 3 3 3" xfId="3209"/>
    <cellStyle name="20% - 强调文字颜色 4 3 4" xfId="3210"/>
    <cellStyle name="20% - 强调文字颜色 4 3 2 2" xfId="3211"/>
    <cellStyle name="常规 3 3 6" xfId="3212"/>
    <cellStyle name="标题 5 3 2 3" xfId="3213"/>
    <cellStyle name="20% - 强调文字颜色 4 3" xfId="3214"/>
    <cellStyle name="强调文字颜色 2 2 5 2" xfId="3215"/>
    <cellStyle name="强调文字颜色 1 2 4 2 2" xfId="3216"/>
    <cellStyle name="标题 1 3 2 5" xfId="3217"/>
    <cellStyle name="60% - 强调文字颜色 3 2 8 4" xfId="3218"/>
    <cellStyle name="40% - 强调文字颜色 2 2 3 4" xfId="3219"/>
    <cellStyle name="20% - 强调文字颜色 3 3 5" xfId="3220"/>
    <cellStyle name="40% - 强调文字颜色 5 2 7 3" xfId="3221"/>
    <cellStyle name="20% - 强调文字颜色 4 2 2 3" xfId="3222"/>
    <cellStyle name="20% - 强调文字颜色 3 2 2 2 4" xfId="3223"/>
    <cellStyle name="40% - 强调文字颜色 2 5 2 2" xfId="3224"/>
    <cellStyle name="60% - 强调文字颜色 6 2 3 3 3" xfId="3225"/>
    <cellStyle name="20% - 强调文字颜色 4 5 3" xfId="3226"/>
    <cellStyle name="20% - 强调文字颜色 4 2 9 2" xfId="3227"/>
    <cellStyle name="20% - 强调文字颜色 4 2 3 6" xfId="3228"/>
    <cellStyle name="20% - 强调文字颜色 3 2 2 6 2" xfId="3229"/>
    <cellStyle name="强调文字颜色 1 3 2 3 2" xfId="3230"/>
    <cellStyle name="常规 10 3 4" xfId="3231"/>
    <cellStyle name="20% - 强调文字颜色 4 2 9" xfId="3232"/>
    <cellStyle name="40% - 着色 5 4" xfId="3233"/>
    <cellStyle name="60% - 强调文字颜色 4 2 5 2" xfId="3234"/>
    <cellStyle name="输出 2 7 4" xfId="3235"/>
    <cellStyle name="常规 2 6 2" xfId="3236"/>
    <cellStyle name="20% - 强调文字颜色 3 4 3 3" xfId="3237"/>
    <cellStyle name="20% - 强调文字颜色 3 3 3 2 3" xfId="3238"/>
    <cellStyle name="20% - 强调文字颜色 4 2 8 4" xfId="3239"/>
    <cellStyle name="20% - 强调文字颜色 1 2 2 6 2" xfId="3240"/>
    <cellStyle name="常规 30" xfId="3241"/>
    <cellStyle name="常规 25" xfId="3242"/>
    <cellStyle name="40% - 强调文字颜色 3 3 2" xfId="3243"/>
    <cellStyle name="20% - 强调文字颜色 5 2 7 4" xfId="3244"/>
    <cellStyle name="20% - 强调文字颜色 4 2 7 3" xfId="3245"/>
    <cellStyle name="常规 10 3 2 3" xfId="3246"/>
    <cellStyle name="20% - 强调文字颜色 4 2 6" xfId="3247"/>
    <cellStyle name="20% - 强调文字颜色 3 2 7" xfId="3248"/>
    <cellStyle name="40% - 强调文字颜色 2 2 6 4" xfId="3249"/>
    <cellStyle name="标题 6 2 4" xfId="3250"/>
    <cellStyle name="60% - 强调文字颜色 1 3 2 4" xfId="3251"/>
    <cellStyle name="20% - 强调文字颜色 4 2 5 3" xfId="3252"/>
    <cellStyle name="常规 17 2 2" xfId="3253"/>
    <cellStyle name="常规 22 2 2" xfId="3254"/>
    <cellStyle name="差 2 6 4 2" xfId="3255"/>
    <cellStyle name="20% - 强调文字颜色 6 2 2 2 2 3 2" xfId="3256"/>
    <cellStyle name="20% - 强调文字颜色 4 2 4 2 2" xfId="3257"/>
    <cellStyle name="常规 3 10 2 5" xfId="3258"/>
    <cellStyle name="20% - 强调文字颜色 6 2 3 4" xfId="3259"/>
    <cellStyle name="20% - 强调文字颜色 3 4 3 4 2" xfId="3260"/>
    <cellStyle name="强调文字颜色 2 2 3 2 3" xfId="3261"/>
    <cellStyle name="常规 41" xfId="3262"/>
    <cellStyle name="常规 36" xfId="3263"/>
    <cellStyle name="计算 2 2 3 2 2 2" xfId="3264"/>
    <cellStyle name="20% - 强调文字颜色 2 3 3" xfId="3265"/>
    <cellStyle name="20% - 强调文字颜色 4 2 3 2 4 2" xfId="3266"/>
    <cellStyle name="常规 2 7 3 2" xfId="3267"/>
    <cellStyle name="20% - 强调文字颜色 3 4 2 4" xfId="3268"/>
    <cellStyle name="40% - 强调文字颜色 2 2 2 3 2" xfId="3269"/>
    <cellStyle name="常规 2 5 3" xfId="3270"/>
    <cellStyle name="20% - 强调文字颜色 3 2 3 5 2" xfId="3271"/>
    <cellStyle name="常规 10 4 3" xfId="3272"/>
    <cellStyle name="20% - 强调文字颜色 4 2 2 3 3 2" xfId="3273"/>
    <cellStyle name="60% - 强调文字颜色 1 5 4" xfId="3274"/>
    <cellStyle name="40% - 强调文字颜色 6 2" xfId="3275"/>
    <cellStyle name="40% - 强调文字颜色 1 2" xfId="3276"/>
    <cellStyle name="20% - 强调文字颜色 4 2 2 2 2 3 2" xfId="3277"/>
    <cellStyle name="40% - 强调文字颜色 6 4 5 3" xfId="3278"/>
    <cellStyle name="常规 2 22 2" xfId="3279"/>
    <cellStyle name="常规 2 17 2" xfId="3280"/>
    <cellStyle name="20% - 强调文字颜色 3 5 3" xfId="3281"/>
    <cellStyle name="60% - 强调文字颜色 4 5 4" xfId="3282"/>
    <cellStyle name="差 2 3 3 3" xfId="3283"/>
    <cellStyle name="强调文字颜色 2 2 4 4 2" xfId="3284"/>
    <cellStyle name="20% - 强调文字颜色 3 5 2" xfId="3285"/>
    <cellStyle name="20% - 着色 2 4" xfId="3286"/>
    <cellStyle name="??" xfId="3287"/>
    <cellStyle name="计算 4 6 2 2" xfId="3288"/>
    <cellStyle name="40% - 强调文字颜色 2 2 5 4 2" xfId="3289"/>
    <cellStyle name="40% - 强调文字颜色 6 2 2 2 3" xfId="3290"/>
    <cellStyle name="20% - 强调文字颜色 1 2 3 4 2" xfId="3291"/>
    <cellStyle name="40% - 强调文字颜色 6 2 5 2 3" xfId="3292"/>
    <cellStyle name="40% - 强调文字颜色 2 2 8 4 2" xfId="3293"/>
    <cellStyle name="20% - 着色 1 4" xfId="3294"/>
    <cellStyle name="常规 10 3 2" xfId="3295"/>
    <cellStyle name="20% - 强调文字颜色 4 2 7" xfId="3296"/>
    <cellStyle name="20% - 强调文字颜色 1 2 3 3" xfId="3297"/>
    <cellStyle name="40% - 强调文字颜色 2 2 8 3" xfId="3298"/>
    <cellStyle name="20% - 强调文字颜色 2 2 4 2 2" xfId="3299"/>
    <cellStyle name="60% - 强调文字颜色 6 5 4" xfId="3300"/>
    <cellStyle name="20% - 强调文字颜色 3 2 3 2 2 3 2" xfId="3301"/>
    <cellStyle name="20% - 强调文字颜色 1 2 3 2" xfId="3302"/>
    <cellStyle name="40% - 强调文字颜色 2 2 8 2" xfId="3303"/>
    <cellStyle name="40% - 强调文字颜色 6 3 5 3" xfId="3304"/>
    <cellStyle name="常规 168 2" xfId="3305"/>
    <cellStyle name="60% - 强调文字颜色 1 29" xfId="3306"/>
    <cellStyle name="20% - 强调文字颜色 2 3 2 3" xfId="3307"/>
    <cellStyle name="强调文字颜色 2 2 3 2 2 3" xfId="3308"/>
    <cellStyle name="常规 40 3" xfId="3309"/>
    <cellStyle name="60% - 强调文字颜色 4 4 4" xfId="3310"/>
    <cellStyle name="60% - 强调文字颜色 1 2 9" xfId="3311"/>
    <cellStyle name="60% - 强调文字颜色 1 167" xfId="3312"/>
    <cellStyle name="20% - 强调文字颜色 6 3 4" xfId="3313"/>
    <cellStyle name="20% - 强调文字颜色 4 5 2 2" xfId="3314"/>
    <cellStyle name="差 2 3 2 3" xfId="3315"/>
    <cellStyle name="40% - 强调文字颜色 4 4 7" xfId="3316"/>
    <cellStyle name="20% - 强调文字颜色 3 4 2" xfId="3317"/>
    <cellStyle name="强调文字颜色 2 2 4 3" xfId="3318"/>
    <cellStyle name="常规 3 2 7" xfId="3319"/>
    <cellStyle name="20% - 强调文字颜色 3 4" xfId="3320"/>
    <cellStyle name="20% - 强调文字颜色 1 2 3 3 2 2" xfId="3321"/>
    <cellStyle name="40% - 强调文字颜色 3 6 4 2" xfId="3322"/>
    <cellStyle name="40% - 强调文字颜色 2 2 6 3" xfId="3323"/>
    <cellStyle name="20% - 强调文字颜色 3 2 6" xfId="3324"/>
    <cellStyle name="常规 10 4 2" xfId="3325"/>
    <cellStyle name="20% - 强调文字颜色 4 3 2 5" xfId="3326"/>
    <cellStyle name="标题 3 3 2 4" xfId="3327"/>
    <cellStyle name="40% - 强调文字颜色 1 3 5 3" xfId="3328"/>
    <cellStyle name="20% - 强调文字颜色 4 2 2 2 2" xfId="3329"/>
    <cellStyle name="20% - 强调文字颜色 3 3 4 2" xfId="3330"/>
    <cellStyle name="差 2 3 3 2" xfId="3331"/>
    <cellStyle name="标题 2 3 3 3 3" xfId="3332"/>
    <cellStyle name="40% - 强调文字颜色 5 4 5" xfId="3333"/>
    <cellStyle name="40% - 强调文字颜色 3 2 4 2 3" xfId="3334"/>
    <cellStyle name="20% - 强调文字颜色 5 3 2 2" xfId="3335"/>
    <cellStyle name="标题 1 3 6 2" xfId="3336"/>
    <cellStyle name="强调文字颜色 1 3 2 2 2" xfId="3337"/>
    <cellStyle name="常规 10 2 4" xfId="3338"/>
    <cellStyle name="20% - 强调文字颜色 3 2 3 3 3" xfId="3339"/>
    <cellStyle name="60% - 强调文字颜色 6 2 4 4 2" xfId="3340"/>
    <cellStyle name="20% - 强调文字颜色 3 3 3 3 2" xfId="3341"/>
    <cellStyle name="20% - 强调文字颜色 3 3 3 3" xfId="3342"/>
    <cellStyle name="20% - 强调文字颜色 4 2 8 3" xfId="3343"/>
    <cellStyle name="20% - 强调文字颜色 3 3 3 2 2" xfId="3344"/>
    <cellStyle name="差_第一批" xfId="3345"/>
    <cellStyle name="40% - 强调文字颜色 1 3 4 3" xfId="3346"/>
    <cellStyle name="强调文字颜色 2 2 4 2 3 2" xfId="3347"/>
    <cellStyle name="20% - 强调文字颜色 3 3 3 2" xfId="3348"/>
    <cellStyle name="60% - 强调文字颜色 1 2 4" xfId="3349"/>
    <cellStyle name="常规 26 2 2" xfId="3350"/>
    <cellStyle name="40% - 强调文字颜色 3 3 3 2 2" xfId="3351"/>
    <cellStyle name="40% - 强调文字颜色 3 2" xfId="3352"/>
    <cellStyle name="40% - 强调文字颜色 6 2 4 2 2" xfId="3353"/>
    <cellStyle name="20% - 强调文字颜色 3 3 2 4" xfId="3354"/>
    <cellStyle name="20% - 强调文字颜色 3 3 2 3 3" xfId="3355"/>
    <cellStyle name="20% - 强调文字颜色 6 2 2 3 2" xfId="3356"/>
    <cellStyle name="40% - 强调文字颜色 1 3 3 3 3" xfId="3357"/>
    <cellStyle name="常规 411" xfId="3358"/>
    <cellStyle name="常规 406" xfId="3359"/>
    <cellStyle name="常规 361" xfId="3360"/>
    <cellStyle name="60% - 强调文字颜色 6 3 3 3 2" xfId="3361"/>
    <cellStyle name="20% - 强调文字颜色 3 3 2 2 3" xfId="3362"/>
    <cellStyle name="40% - 强调文字颜色 1 3 3 3 2" xfId="3363"/>
    <cellStyle name="常规 410" xfId="3364"/>
    <cellStyle name="常规 405" xfId="3365"/>
    <cellStyle name="常规 360" xfId="3366"/>
    <cellStyle name="20% - 强调文字颜色 3 3 2 2 2" xfId="3367"/>
    <cellStyle name="20% - 强调文字颜色 3 2 6 4 2" xfId="3368"/>
    <cellStyle name="常规 13 3 3" xfId="3369"/>
    <cellStyle name="标题 2 2 5 2" xfId="3370"/>
    <cellStyle name="20% - 强调文字颜色 3 2 6 3" xfId="3371"/>
    <cellStyle name="标题 6 4 2" xfId="3372"/>
    <cellStyle name="20% - 强调文字颜色 3 2 5 4" xfId="3373"/>
    <cellStyle name="标题 6 3 3" xfId="3374"/>
    <cellStyle name="20% - 强调文字颜色 5 3 2" xfId="3375"/>
    <cellStyle name="40% - 强调文字颜色 6 3 7" xfId="3376"/>
    <cellStyle name="标题 2 2 3 3" xfId="3377"/>
    <cellStyle name="20% - 强调文字颜色 3 6 4" xfId="3378"/>
    <cellStyle name="60% - 强调文字颜色 1 3 2 3" xfId="3379"/>
    <cellStyle name="20% - 强调文字颜色 4 2 5 2" xfId="3380"/>
    <cellStyle name="60% - 着色 3 2 3" xfId="3381"/>
    <cellStyle name="20% - 强调文字颜色 1 2 4 2" xfId="3382"/>
    <cellStyle name="40% - 强调文字颜色 2 2 9 2" xfId="3383"/>
    <cellStyle name="20% - 强调文字颜色 2 2 6" xfId="3384"/>
    <cellStyle name="常规 7 2 2 2 4" xfId="3385"/>
    <cellStyle name="标题 6 2 2" xfId="3386"/>
    <cellStyle name="20% - 强调文字颜色 3 2 4 3" xfId="3387"/>
    <cellStyle name="60% - 强调文字颜色 2 5 5" xfId="3388"/>
    <cellStyle name="20% - 强调文字颜色 3 2 4 2 3 2" xfId="3389"/>
    <cellStyle name="常规 93 3" xfId="3390"/>
    <cellStyle name="20% - 强调文字颜色 2 4 5 3" xfId="3391"/>
    <cellStyle name="20% - 强调文字颜色 1 3 2" xfId="3392"/>
    <cellStyle name="强调文字颜色 2 2 2 2 2" xfId="3393"/>
    <cellStyle name="常规 11 2 2 9" xfId="3394"/>
    <cellStyle name="20% - 强调文字颜色 3 2 4 2 3" xfId="3395"/>
    <cellStyle name="常规 93 2" xfId="3396"/>
    <cellStyle name="常规 88 2" xfId="3397"/>
    <cellStyle name="20% - 强调文字颜色 2 4 5 2" xfId="3398"/>
    <cellStyle name="常规 11 2 2 8" xfId="3399"/>
    <cellStyle name="20% - 强调文字颜色 3 2 4 2 2" xfId="3400"/>
    <cellStyle name="常规 7 2 2 2 3" xfId="3401"/>
    <cellStyle name="40% - 强调文字颜色 4 2 9 2" xfId="3402"/>
    <cellStyle name="20% - 强调文字颜色 3 2 4 2" xfId="3403"/>
    <cellStyle name="20% - 强调文字颜色 1 3 3" xfId="3404"/>
    <cellStyle name="强调文字颜色 2 2 2 2 3" xfId="3405"/>
    <cellStyle name="20% - 强调文字颜色 2 4 5 4" xfId="3406"/>
    <cellStyle name="常规 11 2 13" xfId="3407"/>
    <cellStyle name="40% - 强调文字颜色 6 2 3 2 2 2" xfId="3408"/>
    <cellStyle name="标题 4 3 5 3" xfId="3409"/>
    <cellStyle name="20% - 强调文字颜色 6 2 3 3 2" xfId="3410"/>
    <cellStyle name="标题 3 3 3" xfId="3411"/>
    <cellStyle name="20% - 强调文字颜色 6 3 6" xfId="3412"/>
    <cellStyle name="40% - 强调文字颜色 2 3 3 3 2" xfId="3413"/>
    <cellStyle name="标题 2 2 2 2 3" xfId="3414"/>
    <cellStyle name="60% - 强调文字颜色 2 4 2 3" xfId="3415"/>
    <cellStyle name="20% - 强调文字颜色 3 2 3 6" xfId="3416"/>
    <cellStyle name="20% - 强调文字颜色 4 2 2 3 3" xfId="3417"/>
    <cellStyle name="20% - 强调文字颜色 4 2 4 2 3 2" xfId="3418"/>
    <cellStyle name="20% - 强调文字颜色 4 2 3 2 2" xfId="3419"/>
    <cellStyle name="20% - 强调文字颜色 3 4 4 2" xfId="3420"/>
    <cellStyle name="20% - 强调文字颜色 4 2 8" xfId="3421"/>
    <cellStyle name="常规 10 3 3" xfId="3422"/>
    <cellStyle name="40% - 强调文字颜色 4 2 8 4 2" xfId="3423"/>
    <cellStyle name="20% - 强调文字颜色 3 2 3 4 2" xfId="3424"/>
    <cellStyle name="40% - 强调文字颜色 1 4 4 3" xfId="3425"/>
    <cellStyle name="40% - 强调文字颜色 1 4 3 4" xfId="3426"/>
    <cellStyle name="60% - 强调文字颜色 4 3 2 3 3" xfId="3427"/>
    <cellStyle name="20% - 强调文字颜色 3 2 8 4 2" xfId="3428"/>
    <cellStyle name="常规 15 3 3" xfId="3429"/>
    <cellStyle name="常规 20 3 3" xfId="3430"/>
    <cellStyle name="20% - 强调文字颜色 3 2 3 2 2 3" xfId="3431"/>
    <cellStyle name="20% - 强调文字颜色 6 2 8 2" xfId="3432"/>
    <cellStyle name="40% - 强调文字颜色 5 2 4 2 2" xfId="3433"/>
    <cellStyle name="20% - 强调文字颜色 2 4 3 4 2" xfId="3434"/>
    <cellStyle name="20% - 强调文字颜色 3 2 3 2 2" xfId="3435"/>
    <cellStyle name="20% - 强调文字颜色 5 4 4 3" xfId="3436"/>
    <cellStyle name="常规 16 4 2 2 2" xfId="3437"/>
    <cellStyle name="标题 1 3 2 4" xfId="3438"/>
    <cellStyle name="标题 4 3 3 3" xfId="3439"/>
    <cellStyle name="标题 1 3 2 3 2" xfId="3440"/>
    <cellStyle name="20% - 强调文字颜色 2 4 3 4" xfId="3441"/>
    <cellStyle name="40% - 强调文字颜色 2 2 2 3 3 2" xfId="3442"/>
    <cellStyle name="20% - 强调文字颜色 6 2 2 6" xfId="3443"/>
    <cellStyle name="20% - 强调文字颜色 3 2 3 2 4 2" xfId="3444"/>
    <cellStyle name="60% - 强调文字颜色 1 2 2 2 2 3" xfId="3445"/>
    <cellStyle name="标题 3 3 6 2" xfId="3446"/>
    <cellStyle name="20% - 强调文字颜色 1 2 2 4" xfId="3447"/>
    <cellStyle name="20% - 强调文字颜色 3 6 2" xfId="3448"/>
    <cellStyle name="20% - 强调文字颜色 1 2 2 2 2" xfId="3449"/>
    <cellStyle name="常规 4 5 2 3" xfId="3450"/>
    <cellStyle name="20% - 强调文字颜色 1 3 5 2" xfId="3451"/>
    <cellStyle name="20% - 强调文字颜色 3 4 2 2" xfId="3452"/>
    <cellStyle name="40% - 强调文字颜色 4 4 7 2" xfId="3453"/>
    <cellStyle name="40% - 强调文字颜色 1 2 3 3 3" xfId="3454"/>
    <cellStyle name="40% - 强调文字颜色 4 4 2 3" xfId="3455"/>
    <cellStyle name="20% - 强调文字颜色 2 5 3" xfId="3456"/>
    <cellStyle name="40% - 强调文字颜色 1 2 3 2 4 2" xfId="3457"/>
    <cellStyle name="20% - 强调文字颜色 2 2 8 4" xfId="3458"/>
    <cellStyle name="差 3 2 3 3" xfId="3459"/>
    <cellStyle name="常规 30 2 2 2" xfId="3460"/>
    <cellStyle name="60% - 强调文字颜色 1 3 3 5" xfId="3461"/>
    <cellStyle name="20% - 强调文字颜色 4 2 6 4" xfId="3462"/>
    <cellStyle name="40% - 强调文字颜色 3 3 2 4" xfId="3463"/>
    <cellStyle name="差 4 2" xfId="3464"/>
    <cellStyle name="20% - 强调文字颜色 4 2 10" xfId="3465"/>
    <cellStyle name="40% - 强调文字颜色 1 2 3 3 2 2" xfId="3466"/>
    <cellStyle name="20% - 着色 3 4" xfId="3467"/>
    <cellStyle name="20% - 强调文字颜色 1 2 3 6 2" xfId="3468"/>
    <cellStyle name="40% - 强调文字颜色 1 4 5 2" xfId="3469"/>
    <cellStyle name="常规 174 3" xfId="3470"/>
    <cellStyle name="20% - 强调文字颜色 1 4 2 3" xfId="3471"/>
    <cellStyle name="40% - 强调文字颜色 4 4 2 4 2" xfId="3472"/>
    <cellStyle name="60% - 强调文字颜色 5 2 3 2 2 3 2" xfId="3473"/>
    <cellStyle name="40% - 强调文字颜色 1 2 3 3 2" xfId="3474"/>
    <cellStyle name="20% - 强调文字颜色 3 2 2 2 2" xfId="3475"/>
    <cellStyle name="20% - 强调文字颜色 3 2 2 2" xfId="3476"/>
    <cellStyle name="40% - 强调文字颜色 4 2 7 2" xfId="3477"/>
    <cellStyle name="40% - 强调文字颜色 4 2 7" xfId="3478"/>
    <cellStyle name="60% - 强调文字颜色 1 2 2 3 3" xfId="3479"/>
    <cellStyle name="常规 3 2 5 2" xfId="3480"/>
    <cellStyle name="20% - 强调文字颜色 3 2 2" xfId="3481"/>
    <cellStyle name="20% - 强调文字颜色 6 2 4 4" xfId="3482"/>
    <cellStyle name="输入 5 3" xfId="3483"/>
    <cellStyle name="20% - 强调文字颜色 3 2 11" xfId="3484"/>
    <cellStyle name="60% - 强调文字颜色 4 3 3 3 2" xfId="3485"/>
    <cellStyle name="20% - 强调文字颜色 1 3 2 2 3" xfId="3486"/>
    <cellStyle name="常规 16 3 2" xfId="3487"/>
    <cellStyle name="常规 21 3 2" xfId="3488"/>
    <cellStyle name="标题 2 2 2 2" xfId="3489"/>
    <cellStyle name="常规 3 2 5" xfId="3490"/>
    <cellStyle name="20% - 强调文字颜色 3 2" xfId="3491"/>
    <cellStyle name="检查单元格 3 2 3" xfId="3492"/>
    <cellStyle name="20% - 强调文字颜色 2 2 3 2 2 3 2" xfId="3493"/>
    <cellStyle name="60% - 强调文字颜色 5 3 4" xfId="3494"/>
    <cellStyle name="标题 3 2 8" xfId="3495"/>
    <cellStyle name="40% - 强调文字颜色 1 2 7 3" xfId="3496"/>
    <cellStyle name="常规 22 2 4" xfId="3497"/>
    <cellStyle name="20% - 强调文字颜色 3 2 6 2" xfId="3498"/>
    <cellStyle name="标题 2 3 2 4" xfId="3499"/>
    <cellStyle name="标题 2 3 2 3 3" xfId="3500"/>
    <cellStyle name="20% - 强调文字颜色 1 2 8 3" xfId="3501"/>
    <cellStyle name="差 2 2 3 2" xfId="3502"/>
    <cellStyle name="常规 3 10 2 16" xfId="3503"/>
    <cellStyle name="20% - 强调文字颜色 2 5 3 2" xfId="3504"/>
    <cellStyle name="20% - 强调文字颜色 2 5 2 3" xfId="3505"/>
    <cellStyle name="20% - 强调文字颜色 2 4 7 2" xfId="3506"/>
    <cellStyle name="差 3 2 5" xfId="3507"/>
    <cellStyle name="40% - 强调文字颜色 2 4 6" xfId="3508"/>
    <cellStyle name="20% - 强调文字颜色 2 4 6 2" xfId="3509"/>
    <cellStyle name="20% - 强调文字颜色 2 4 6" xfId="3510"/>
    <cellStyle name="40% - 强调文字颜色 1 3 2 3 3" xfId="3511"/>
    <cellStyle name="标题 1 2 7 3" xfId="3512"/>
    <cellStyle name="20% - 强调文字颜色 2 4 5" xfId="3513"/>
    <cellStyle name="20% - 强调文字颜色 2 3 5" xfId="3514"/>
    <cellStyle name="常规 38" xfId="3515"/>
    <cellStyle name="常规 43" xfId="3516"/>
    <cellStyle name="强调文字颜色 2 2 4 4" xfId="3517"/>
    <cellStyle name="常规 3 2 8" xfId="3518"/>
    <cellStyle name="20% - 强调文字颜色 3 5" xfId="3519"/>
    <cellStyle name="40% - 强调文字颜色 3 4" xfId="3520"/>
    <cellStyle name="20% - 强调文字颜色 4 2 5 4 2" xfId="3521"/>
    <cellStyle name="常规 26 2 4" xfId="3522"/>
    <cellStyle name="20% - 强调文字颜色 3 2 3 2 3" xfId="3523"/>
    <cellStyle name="20% - 强调文字颜色 2 3 3 3" xfId="3524"/>
    <cellStyle name="常规 36 3" xfId="3525"/>
    <cellStyle name="60% - 强调文字颜色 5 3 3 3 2" xfId="3526"/>
    <cellStyle name="20% - 强调文字颜色 2 3 2 2 3" xfId="3527"/>
    <cellStyle name="20% - 强调文字颜色 1 2 3 4" xfId="3528"/>
    <cellStyle name="40% - 强调文字颜色 2 2 8 4" xfId="3529"/>
    <cellStyle name="40% - 强调文字颜色 2 6 4 2" xfId="3530"/>
    <cellStyle name="40% - 强调文字颜色 1 2 2 7 2" xfId="3531"/>
    <cellStyle name="60% - 强调文字颜色 6 2 3 5 2" xfId="3532"/>
    <cellStyle name="20% - 强调文字颜色 3 2 9" xfId="3533"/>
    <cellStyle name="60% - 强调文字颜色 1 41" xfId="3534"/>
    <cellStyle name="60% - 强调文字颜色 1 36" xfId="3535"/>
    <cellStyle name="标题 1 2 6 3" xfId="3536"/>
    <cellStyle name="20% - 着色 6 2 2" xfId="3537"/>
    <cellStyle name="20% - 强调文字颜色 1 2 2 2 3" xfId="3538"/>
    <cellStyle name="40% - 强调文字颜色 6 5 3 2" xfId="3539"/>
    <cellStyle name="常规 7 4 4" xfId="3540"/>
    <cellStyle name="60% - 强调文字颜色 4 2 3 3 2" xfId="3541"/>
    <cellStyle name="20% - 强调文字颜色 4 2 6 4 2" xfId="3542"/>
    <cellStyle name="常规 30 2 2 2 2" xfId="3543"/>
    <cellStyle name="20% - 强调文字颜色 6 2 2 2 4 2" xfId="3544"/>
    <cellStyle name="常规 10 2 11" xfId="3545"/>
    <cellStyle name="强调文字颜色 5 2 2 2 2 3" xfId="3546"/>
    <cellStyle name="20% - 强调文字颜色 1 2 2 5 2" xfId="3547"/>
    <cellStyle name="40% - 强调文字颜色 5 3 2 4 2" xfId="3548"/>
    <cellStyle name="常规 42 2" xfId="3549"/>
    <cellStyle name="常规 37 2" xfId="3550"/>
    <cellStyle name="20% - 强调文字颜色 2 3 4 2" xfId="3551"/>
    <cellStyle name="强调文字颜色 2 2 3 2 4 2" xfId="3552"/>
    <cellStyle name="40% - 强调文字颜色 1 2 6" xfId="3553"/>
    <cellStyle name="常规 2 2 6 2 2" xfId="3554"/>
    <cellStyle name="40% - 强调文字颜色 5 2 2 6" xfId="3555"/>
    <cellStyle name="检查单元格 2 2 2 4 2" xfId="3556"/>
    <cellStyle name="20% - 强调文字颜色 1 3 2 3 3" xfId="3557"/>
    <cellStyle name="40% - 着色 1 4" xfId="3558"/>
    <cellStyle name="20% - 强调文字颜色 1 13 9 2" xfId="3559"/>
    <cellStyle name="20% - 强调文字颜色 2 3 4" xfId="3560"/>
    <cellStyle name="强调文字颜色 2 2 3 2 4" xfId="3561"/>
    <cellStyle name="常规 42" xfId="3562"/>
    <cellStyle name="常规 37" xfId="3563"/>
    <cellStyle name="常规 235" xfId="3564"/>
    <cellStyle name="常规 190" xfId="3565"/>
    <cellStyle name="常规 185" xfId="3566"/>
    <cellStyle name="着色 3 3 2" xfId="3567"/>
    <cellStyle name="标题 3 2 2 2" xfId="3568"/>
    <cellStyle name="60% - 强调文字颜色 2 2 2 2 3" xfId="3569"/>
    <cellStyle name="20% - 着色 1 2 2 2" xfId="3570"/>
    <cellStyle name="20% - 强调文字颜色 2 3 3 4" xfId="3571"/>
    <cellStyle name="20% - 强调文字颜色 6 3 3 3 2" xfId="3572"/>
    <cellStyle name="20% - 强调文字颜色 2 2 6 2" xfId="3573"/>
    <cellStyle name="20% - 强调文字颜色 2 3 3 2 3" xfId="3574"/>
    <cellStyle name="40% - 强调文字颜色 1 2 5" xfId="3575"/>
    <cellStyle name="常规 41 2" xfId="3576"/>
    <cellStyle name="常规 36 2" xfId="3577"/>
    <cellStyle name="20% - 强调文字颜色 2 3 3 2" xfId="3578"/>
    <cellStyle name="20% - 强调文字颜色 2 4 7" xfId="3579"/>
    <cellStyle name="差_Sheet2_1" xfId="3580"/>
    <cellStyle name="差 2 2 2 3" xfId="3581"/>
    <cellStyle name="20% - 强调文字颜色 6 2 3 2 2 2" xfId="3582"/>
    <cellStyle name="常规 3 2 13" xfId="3583"/>
    <cellStyle name="60% - 强调文字颜色 3 2 3" xfId="3584"/>
    <cellStyle name="强调文字颜色 2 2 2 2 2 3 2" xfId="3585"/>
    <cellStyle name="20% - 强调文字颜色 1 3 2 3 2" xfId="3586"/>
    <cellStyle name="20% - 强调文字颜色 6 2 4 2 3 2" xfId="3587"/>
    <cellStyle name="60% - 强调文字颜色 4 4 2 4" xfId="3588"/>
    <cellStyle name="20% - 强调文字颜色 2 2 2 2 2" xfId="3589"/>
    <cellStyle name="60% - 着色 2 4" xfId="3590"/>
    <cellStyle name="60% - 强调文字颜色 5 2 2 2 2 3 2" xfId="3591"/>
    <cellStyle name="20% - 强调文字颜色 1 4 3 3" xfId="3592"/>
    <cellStyle name="20% - 强调文字颜色 1 2 2 2 2 3 2" xfId="3593"/>
    <cellStyle name="60% - 强调文字颜色 2 4 2 2" xfId="3594"/>
    <cellStyle name="60% - 强调文字颜色 5 4 4" xfId="3595"/>
    <cellStyle name="20% - 强调文字颜色 1 2 3" xfId="3596"/>
    <cellStyle name="40% - 强调文字颜色 2 2 8" xfId="3597"/>
    <cellStyle name="标题 1 3 2 4 2" xfId="3598"/>
    <cellStyle name="20% - 强调文字颜色 3 2 3 5" xfId="3599"/>
    <cellStyle name="60% - 强调文字颜色 1 40" xfId="3600"/>
    <cellStyle name="60% - 强调文字颜色 1 35" xfId="3601"/>
    <cellStyle name="强调文字颜色 2 2 3 2 2 2" xfId="3602"/>
    <cellStyle name="常规 40 2" xfId="3603"/>
    <cellStyle name="常规 35 2" xfId="3604"/>
    <cellStyle name="20% - 强调文字颜色 2 3 2 2" xfId="3605"/>
    <cellStyle name="标题 6 5 2" xfId="3606"/>
    <cellStyle name="20% - 强调文字颜色 3 2 7 3" xfId="3607"/>
    <cellStyle name="60% - 强调文字颜色 1 28" xfId="3608"/>
    <cellStyle name="强调文字颜色 2 2 3 2 2" xfId="3609"/>
    <cellStyle name="常规 35" xfId="3610"/>
    <cellStyle name="常规 40" xfId="3611"/>
    <cellStyle name="20% - 强调文字颜色 2 3 2" xfId="3612"/>
    <cellStyle name="常规 22 4" xfId="3613"/>
    <cellStyle name="常规 17 4" xfId="3614"/>
    <cellStyle name="40% - 强调文字颜色 3 2 6 4 2" xfId="3615"/>
    <cellStyle name="20% - 强调文字颜色 3 3 2 4 2" xfId="3616"/>
    <cellStyle name="强调文字颜色 2 2 3 2" xfId="3617"/>
    <cellStyle name="20% - 强调文字颜色 2 3" xfId="3618"/>
    <cellStyle name="60% - 强调文字颜色 1 6 4" xfId="3619"/>
    <cellStyle name="40% - 强调文字颜色 4 2 7 4 2" xfId="3620"/>
    <cellStyle name="20% - 强调文字颜色 3 2 8" xfId="3621"/>
    <cellStyle name="标题 5 6 3" xfId="3622"/>
    <cellStyle name="20% - 强调文字颜色 4 2 3 3 2 2" xfId="3623"/>
    <cellStyle name="20% - 强调文字颜色 2 2 9 2" xfId="3624"/>
    <cellStyle name="60% - 强调文字颜色 3 3 3 4" xfId="3625"/>
    <cellStyle name="20% - 强调文字颜色 6 2 6 3" xfId="3626"/>
    <cellStyle name="常规 18 4 2" xfId="3627"/>
    <cellStyle name="常规 11 9" xfId="3628"/>
    <cellStyle name="20% - 强调文字颜色 6 3 3 2 3" xfId="3629"/>
    <cellStyle name="20% - 强调文字颜色 4 2 4 4 2" xfId="3630"/>
    <cellStyle name="40% - 强调文字颜色 4 2 2 3 2 2" xfId="3631"/>
    <cellStyle name="20% - 强调文字颜色 2 2 8 3" xfId="3632"/>
    <cellStyle name="差 3 2 3 2" xfId="3633"/>
    <cellStyle name="20% - 强调文字颜色 2 2 8 2" xfId="3634"/>
    <cellStyle name="40% - 强调文字颜色 4 2 6 4 2" xfId="3635"/>
    <cellStyle name="20% - 强调文字颜色 2 2 8" xfId="3636"/>
    <cellStyle name="输入 2 3 2 4" xfId="3637"/>
    <cellStyle name="20% - 强调文字颜色 2 2 7 3" xfId="3638"/>
    <cellStyle name="差 3 2 2 2" xfId="3639"/>
    <cellStyle name="20% - 强调文字颜色 2 2 7 2" xfId="3640"/>
    <cellStyle name="强调文字颜色 2 2 2 2 2 3" xfId="3641"/>
    <cellStyle name="20% - 强调文字颜色 1 3 2 3" xfId="3642"/>
    <cellStyle name="20% - 强调文字颜色 2 2 7" xfId="3643"/>
    <cellStyle name="标题 2 3 3 3 2" xfId="3644"/>
    <cellStyle name="40% - 强调文字颜色 5 4 4" xfId="3645"/>
    <cellStyle name="40% - 强调文字颜色 3 2 4 2 2" xfId="3646"/>
    <cellStyle name="40% - 强调文字颜色 3 2 3 3 2 2" xfId="3647"/>
    <cellStyle name="40% - 强调文字颜色 1 2 3 5 2" xfId="3648"/>
    <cellStyle name="20% - 强调文字颜色 5 2 2 2 2 2" xfId="3649"/>
    <cellStyle name="常规 10 3 2 2" xfId="3650"/>
    <cellStyle name="20% - 强调文字颜色 4 2 7 2" xfId="3651"/>
    <cellStyle name="60% - 强调文字颜色 1 3 4 3" xfId="3652"/>
    <cellStyle name="60% - 强调文字颜色 1 3 3 3 2" xfId="3653"/>
    <cellStyle name="60% - 强调文字颜色 1 2 5 2 3 2" xfId="3654"/>
    <cellStyle name="常规 5 12" xfId="3655"/>
    <cellStyle name="20% - 强调文字颜色 1 3 2 4" xfId="3656"/>
    <cellStyle name="常规 18 2 2 2" xfId="3657"/>
    <cellStyle name="20% - 强调文字颜色 2 2 6 4" xfId="3658"/>
    <cellStyle name="60% - 强调文字颜色 3 3 3 2 3" xfId="3659"/>
    <cellStyle name="20% - 强调文字颜色 1 2 7" xfId="3660"/>
    <cellStyle name="常规 12 2_Sheet2" xfId="3661"/>
    <cellStyle name="60% - 着色 1 5" xfId="3662"/>
    <cellStyle name="20% - 强调文字颜色 4 2 3 2 2 2" xfId="3663"/>
    <cellStyle name="60% - 强调文字颜色 1 2 5 2" xfId="3664"/>
    <cellStyle name="20% - 强调文字颜色 2 2 6 3" xfId="3665"/>
    <cellStyle name="标题 2 2 5 3" xfId="3666"/>
    <cellStyle name="40% - 强调文字颜色 4 2 3 3 3" xfId="3667"/>
    <cellStyle name="20% - 强调文字颜色 3 2 6 4" xfId="3668"/>
    <cellStyle name="标题 6 4 3" xfId="3669"/>
    <cellStyle name="60% - 强调文字颜色 1 2 4 2" xfId="3670"/>
    <cellStyle name="常规 2 43" xfId="3671"/>
    <cellStyle name="常规 2 38" xfId="3672"/>
    <cellStyle name="20% - 强调文字颜色 2 2 5 3" xfId="3673"/>
    <cellStyle name="20% - 强调文字颜色 1 6 3" xfId="3674"/>
    <cellStyle name="20% - 强调文字颜色 2 2 5" xfId="3675"/>
    <cellStyle name="标题 4 3 6 2" xfId="3676"/>
    <cellStyle name="60% - 强调文字颜色 1 2 3 2 2 3" xfId="3677"/>
    <cellStyle name="20% - 强调文字颜色 2 2 4 4 2" xfId="3678"/>
    <cellStyle name="40% - 强调文字颜色 3 2 9 2" xfId="3679"/>
    <cellStyle name="20% - 强调文字颜色 2 2 4 2" xfId="3680"/>
    <cellStyle name="20% - 强调文字颜色 4 2 2 2 2 2" xfId="3681"/>
    <cellStyle name="60% - 强调文字颜色 4 2 3 4 2" xfId="3682"/>
    <cellStyle name="20% - 强调文字颜色 1 2 2 3 3" xfId="3683"/>
    <cellStyle name="60% - 强调文字颜色 1 37" xfId="3684"/>
    <cellStyle name="常规 12 3" xfId="3685"/>
    <cellStyle name="标题 4 2 3 2 3" xfId="3686"/>
    <cellStyle name="60% - 强调文字颜色 3 4 5 4" xfId="3687"/>
    <cellStyle name="20% - 强调文字颜色 4 2 3 2 2 3 2" xfId="3688"/>
    <cellStyle name="40% - 强调文字颜色 5 4 4 3" xfId="3689"/>
    <cellStyle name="60% - 强调文字颜色 3 4 3" xfId="3690"/>
    <cellStyle name="20% - 强调文字颜色 2 2 3 3 2 2" xfId="3691"/>
    <cellStyle name="20% - 强调文字颜色 2 2 2 2 2 2" xfId="3692"/>
    <cellStyle name="60% - 强调文字颜色 4 4 2 4 2" xfId="3693"/>
    <cellStyle name="20% - 强调文字颜色 1 2 3 3 2" xfId="3694"/>
    <cellStyle name="常规 2 10 10" xfId="3695"/>
    <cellStyle name="20% - 强调文字颜色 6 2 3 4 2" xfId="3696"/>
    <cellStyle name="20% - 强调文字颜色 2 3 2 5" xfId="3697"/>
    <cellStyle name="40% - 强调文字颜色 3 2 8 3" xfId="3698"/>
    <cellStyle name="20% - 强调文字颜色 2 2 3 3" xfId="3699"/>
    <cellStyle name="常规 123" xfId="3700"/>
    <cellStyle name="常规 118" xfId="3701"/>
    <cellStyle name="40% - 强调文字颜色 3 3 2 3 3" xfId="3702"/>
    <cellStyle name="60% - 强调文字颜色 1 2 9 4" xfId="3703"/>
    <cellStyle name="标题 4 2 3 2 2" xfId="3704"/>
    <cellStyle name="20% - 强调文字颜色 3 2 2 5" xfId="3705"/>
    <cellStyle name="20% - 强调文字颜色 2 2 4 3" xfId="3706"/>
    <cellStyle name="40% - 强调文字颜色 1 4 7 2" xfId="3707"/>
    <cellStyle name="40% - 强调文字颜色 1 4 2 4 2" xfId="3708"/>
    <cellStyle name="60% - 强调文字颜色 2 6" xfId="3709"/>
    <cellStyle name="常规 11 4" xfId="3710"/>
    <cellStyle name="40% - 强调文字颜色 6 4 4 3" xfId="3711"/>
    <cellStyle name="标题 2 3 6" xfId="3712"/>
    <cellStyle name="40% - 着色 3 2 3" xfId="3713"/>
    <cellStyle name="20% - 强调文字颜色 5 4 2 4" xfId="3714"/>
    <cellStyle name="40% - 强调文字颜色 2 2 4 2 3 2" xfId="3715"/>
    <cellStyle name="40% - 强调文字颜色 6 2 3 2 2" xfId="3716"/>
    <cellStyle name="常规 2 5 3 2" xfId="3717"/>
    <cellStyle name="20% - 强调文字颜色 3 4 2 4 2" xfId="3718"/>
    <cellStyle name="差 2 5 2" xfId="3719"/>
    <cellStyle name="20% - 强调文字颜色 2 2 3 2 2 3" xfId="3720"/>
    <cellStyle name="60% - 强调文字颜色 2 4 4" xfId="3721"/>
    <cellStyle name="60% - 强调文字颜色 5 3 6" xfId="3722"/>
    <cellStyle name="标题 2 3 3" xfId="3723"/>
    <cellStyle name="20% - 强调文字颜色 3 2 2 6" xfId="3724"/>
    <cellStyle name="20% - 强调文字颜色 6 2 3 2 4 2" xfId="3725"/>
    <cellStyle name="20% - 强调文字颜色 1 2 2 2 2 3" xfId="3726"/>
    <cellStyle name="60% - 强调文字颜色 2 4 2" xfId="3727"/>
    <cellStyle name="常规 2 2 2 2 5 4" xfId="3728"/>
    <cellStyle name="20% - 强调文字颜色 2 2 2 6" xfId="3729"/>
    <cellStyle name="60% - 强调文字颜色 4 4 3 4" xfId="3730"/>
    <cellStyle name="20% - 强调文字颜色 2 2 2 3 2" xfId="3731"/>
    <cellStyle name="60% - 强调文字颜色 1 2 2 3" xfId="3732"/>
    <cellStyle name="20% - 强调文字颜色 2 6 4" xfId="3733"/>
    <cellStyle name="40% - 强调文字颜色 6 3 4 3" xfId="3734"/>
    <cellStyle name="20% - 强调文字颜色 3 2 2 3 3" xfId="3735"/>
    <cellStyle name="60% - 强调文字颜色 6 2 3 4 2" xfId="3736"/>
    <cellStyle name="60% - 强调文字颜色 1 2 2 2" xfId="3737"/>
    <cellStyle name="20% - 强调文字颜色 2 6 3" xfId="3738"/>
    <cellStyle name="着色 2 2 2" xfId="3739"/>
    <cellStyle name="20% - 强调文字颜色 6 2 2 5" xfId="3740"/>
    <cellStyle name="20% - 强调文字颜色 2 2 2 2 2 3 2" xfId="3741"/>
    <cellStyle name="20% - 强调文字颜色 1 15 2 2" xfId="3742"/>
    <cellStyle name="20% - 强调文字颜色 1 20 2 2" xfId="3743"/>
    <cellStyle name="20% - 强调文字颜色 1 5 3 2" xfId="3744"/>
    <cellStyle name="60% - 强调文字颜色 4 3" xfId="3745"/>
    <cellStyle name="20% - 强调文字颜色 1 2 2 2 4 2" xfId="3746"/>
    <cellStyle name="常规 11 10 3 2 2" xfId="3747"/>
    <cellStyle name="20% - 强调文字颜色 1 2 6 3" xfId="3748"/>
    <cellStyle name="20% - 强调文字颜色 2 2 2 2 2 3" xfId="3749"/>
    <cellStyle name="着色 2 2" xfId="3750"/>
    <cellStyle name="常规 10 2 3" xfId="3751"/>
    <cellStyle name="20% - 强调文字颜色 3 2 3 3 2" xfId="3752"/>
    <cellStyle name="20% - 强调文字颜色 2 3 5 2" xfId="3753"/>
    <cellStyle name="40% - 强调文字颜色 1 3 6" xfId="3754"/>
    <cellStyle name="常规 38 2" xfId="3755"/>
    <cellStyle name="常规 43 2" xfId="3756"/>
    <cellStyle name="60% - 强调文字颜色 3 3 2 2 2" xfId="3757"/>
    <cellStyle name="标题 3 3 2 3" xfId="3758"/>
    <cellStyle name="20% - 强调文字颜色 1 2 2 3 3 2" xfId="3759"/>
    <cellStyle name="40% - 强调文字颜色 1 2 8 3" xfId="3760"/>
    <cellStyle name="常规 2 31 2" xfId="3761"/>
    <cellStyle name="常规 2 26 2" xfId="3762"/>
    <cellStyle name="60% - 强调文字颜色 1 3 5 2" xfId="3763"/>
    <cellStyle name="20% - 强调文字颜色 2 2 3 2 3" xfId="3764"/>
    <cellStyle name="20% - 强调文字颜色 2 2 11" xfId="3765"/>
    <cellStyle name="20% - 强调文字颜色 2 2" xfId="3766"/>
    <cellStyle name="常规 120" xfId="3767"/>
    <cellStyle name="常规 115" xfId="3768"/>
    <cellStyle name="40% - 强调文字颜色 2 3 2 5" xfId="3769"/>
    <cellStyle name="40% - 强调文字颜色 5 3 2 5" xfId="3770"/>
    <cellStyle name="60% - 强调文字颜色 6 3" xfId="3771"/>
    <cellStyle name="20% - 强调文字颜色 3 2 3 6 2" xfId="3772"/>
    <cellStyle name="20% - 强调文字颜色 1 2 4 3" xfId="3773"/>
    <cellStyle name="60% - 强调文字颜色 1 23" xfId="3774"/>
    <cellStyle name="60% - 强调文字颜色 1 18" xfId="3775"/>
    <cellStyle name="60% - 强调文字颜色 3 5 3" xfId="3776"/>
    <cellStyle name="40% - 强调文字颜色 4 2 5 4" xfId="3777"/>
    <cellStyle name="40% - 强调文字颜色 1 2 4 2 3" xfId="3778"/>
    <cellStyle name="20% - 强调文字颜色 1 6 4 2" xfId="3779"/>
    <cellStyle name="20% - 强调文字颜色 1 6 2" xfId="3780"/>
    <cellStyle name="强调文字颜色 2 2 2 5 2" xfId="3781"/>
    <cellStyle name="强调文字颜色 2 2 3 4 2" xfId="3782"/>
    <cellStyle name="20% - 强调文字颜色 2 5 2" xfId="3783"/>
    <cellStyle name="20% - 强调文字颜色 4 2 2 2 4 2" xfId="3784"/>
    <cellStyle name="20% - 强调文字颜色 1 5 5" xfId="3785"/>
    <cellStyle name="20% - 强调文字颜色 1 5 4" xfId="3786"/>
    <cellStyle name="60% - 强调文字颜色 4 4" xfId="3787"/>
    <cellStyle name="20% - 强调文字颜色 1 5 3 3" xfId="3788"/>
    <cellStyle name="60% - 强调文字颜色 1 6 4 2" xfId="3789"/>
    <cellStyle name="60% - 强调文字颜色 6 2 3 4" xfId="3790"/>
    <cellStyle name="常规 10 2 12" xfId="3791"/>
    <cellStyle name="标题 4 2 3 3" xfId="3792"/>
    <cellStyle name="20% - 强调文字颜色 6 2 2 2 3" xfId="3793"/>
    <cellStyle name="20% - 强调文字颜色 2 2 5 4 2" xfId="3794"/>
    <cellStyle name="20% - 强调文字颜色 5 4 5 4 2" xfId="3795"/>
    <cellStyle name="60% - 强调文字颜色 1 2 3 2 2 3 2" xfId="3796"/>
    <cellStyle name="常规 2 42" xfId="3797"/>
    <cellStyle name="常规 2 37" xfId="3798"/>
    <cellStyle name="20% - 强调文字颜色 2 2 5 2" xfId="3799"/>
    <cellStyle name="常规 10 2 10" xfId="3800"/>
    <cellStyle name="常规 16 2 4" xfId="3801"/>
    <cellStyle name="40% - 强调文字颜色 5 2 5 4 2" xfId="3802"/>
    <cellStyle name="20% - 强调文字颜色 1 5 2 2" xfId="3803"/>
    <cellStyle name="60% - 强调文字颜色 3 3" xfId="3804"/>
    <cellStyle name="20% - 强调文字颜色 6 3 2 3 3" xfId="3805"/>
    <cellStyle name="60% - 强调文字颜色 1 4 2 4 2" xfId="3806"/>
    <cellStyle name="标题 3 2 4" xfId="3807"/>
    <cellStyle name="20% - 强调文字颜色 6 2 3 3 3" xfId="3808"/>
    <cellStyle name="60% - 强调文字颜色 1 3 3 4" xfId="3809"/>
    <cellStyle name="20% - 强调文字颜色 4 2 6 3" xfId="3810"/>
    <cellStyle name="60% - 强调文字颜色 1 2 3 3" xfId="3811"/>
    <cellStyle name="20% - 强调文字颜色 1 2 6 4" xfId="3812"/>
    <cellStyle name="常规 22 2 2 2" xfId="3813"/>
    <cellStyle name="20% - 着色 3 2 3" xfId="3814"/>
    <cellStyle name="40% - 强调文字颜色 1 2 2 4 3" xfId="3815"/>
    <cellStyle name="20% - 强调文字颜色 1 4 6 2" xfId="3816"/>
    <cellStyle name="20% - 强调文字颜色 6 2 3 5 2" xfId="3817"/>
    <cellStyle name="20% - 强调文字颜色 1 4 6" xfId="3818"/>
    <cellStyle name="20% - 强调文字颜色 1 4 5" xfId="3819"/>
    <cellStyle name="20% - 强调文字颜色 1 4 4" xfId="3820"/>
    <cellStyle name="40% - 强调文字颜色 5 2 6" xfId="3821"/>
    <cellStyle name="60% - 强调文字颜色 1 2 3 3 2" xfId="3822"/>
    <cellStyle name="40% - 强调文字颜色 2 2 5 3" xfId="3823"/>
    <cellStyle name="20% - 强调文字颜色 1 4 3 2" xfId="3824"/>
    <cellStyle name="强调文字颜色 2 2 2 3 3 2" xfId="3825"/>
    <cellStyle name="常规 2 44" xfId="3826"/>
    <cellStyle name="常规 2 39" xfId="3827"/>
    <cellStyle name="20% - 强调文字颜色 2 2 5 4" xfId="3828"/>
    <cellStyle name="20% - 强调文字颜色 1 6 4" xfId="3829"/>
    <cellStyle name="适中 3 2 4" xfId="3830"/>
    <cellStyle name="20% - 强调文字颜色 3 2 2 3 3 2" xfId="3831"/>
    <cellStyle name="60% - 强调文字颜色 6 2 6 2" xfId="3832"/>
    <cellStyle name="20% - 强调文字颜色 2 5 5" xfId="3833"/>
    <cellStyle name="20% - 着色 3 2 2" xfId="3834"/>
    <cellStyle name="20% - 强调文字颜色 1 2 2 2" xfId="3835"/>
    <cellStyle name="40% - 强调文字颜色 2 2 7 2" xfId="3836"/>
    <cellStyle name="20% - 强调文字颜色 3 2 10" xfId="3837"/>
    <cellStyle name="输入 5 2" xfId="3838"/>
    <cellStyle name="20% - 强调文字颜色 1 2" xfId="3839"/>
    <cellStyle name="差 5" xfId="3840"/>
    <cellStyle name="标题 2 2 2 3 2" xfId="3841"/>
    <cellStyle name="标题 3 3 2 2 3" xfId="3842"/>
    <cellStyle name="标题 3 3 2 2" xfId="3843"/>
    <cellStyle name="20% - 强调文字颜色 1 2 8 4 2" xfId="3844"/>
    <cellStyle name="20% - 强调文字颜色 3 2 3 2 4" xfId="3845"/>
    <cellStyle name="40% - 强调文字颜色 4 2 5 2" xfId="3846"/>
    <cellStyle name="常规 2 2 4 4" xfId="3847"/>
    <cellStyle name="20% - 着色 1 2" xfId="3848"/>
    <cellStyle name="20% - 强调文字颜色 6 2 5 4" xfId="3849"/>
    <cellStyle name="60% - 强调文字颜色 3 3 2 5" xfId="3850"/>
    <cellStyle name="常规 2 3 2 2 2 4" xfId="3851"/>
    <cellStyle name="20% - 强调文字颜色 1 3 4 2" xfId="3852"/>
    <cellStyle name="强调文字颜色 2 2 2 2 4 2" xfId="3853"/>
    <cellStyle name="60% - 着色 4 2 3" xfId="3854"/>
    <cellStyle name="常规 10 19" xfId="3855"/>
    <cellStyle name="20% - 强调文字颜色 3 3" xfId="3856"/>
    <cellStyle name="常规 3 2 6" xfId="3857"/>
    <cellStyle name="强调文字颜色 2 2 4 2" xfId="3858"/>
    <cellStyle name="20% - 强调文字颜色 2 2 3 3 2" xfId="3859"/>
    <cellStyle name="常规 38 3 2 2" xfId="3860"/>
    <cellStyle name="20% - 强调文字颜色 1 3 5" xfId="3861"/>
    <cellStyle name="标题 4 2 7 2" xfId="3862"/>
    <cellStyle name="标题 3 3 6" xfId="3863"/>
    <cellStyle name="常规 122" xfId="3864"/>
    <cellStyle name="常规 117" xfId="3865"/>
    <cellStyle name="40% - 强调文字颜色 3 3 2 3 2" xfId="3866"/>
    <cellStyle name="20% - 强调文字颜色 1 3 3 4" xfId="3867"/>
    <cellStyle name="40% - 强调文字颜色 2 4 4 2" xfId="3868"/>
    <cellStyle name="40% - 强调文字颜色 4 2 2 6" xfId="3869"/>
    <cellStyle name="60% - 强调文字颜色 6 4 2" xfId="3870"/>
    <cellStyle name="20% - 强调文字颜色 6 5 3" xfId="3871"/>
    <cellStyle name="20% - 强调文字颜色 1 2 9" xfId="3872"/>
    <cellStyle name="常规 2 10 2 3" xfId="3873"/>
    <cellStyle name="20% - 强调文字颜色 1 3 3 3 2" xfId="3874"/>
    <cellStyle name="常规 3 10 10" xfId="3875"/>
    <cellStyle name="20% - 强调文字颜色 3 3 5 2" xfId="3876"/>
    <cellStyle name="20% - 强调文字颜色 4 2 2 3 2" xfId="3877"/>
    <cellStyle name="40% - 强调文字颜色 6 4 3 4" xfId="3878"/>
    <cellStyle name="40% - 强调文字颜色 6 2 2 2 2 3" xfId="3879"/>
    <cellStyle name="20% - 强调文字颜色 1 3 3 2 2" xfId="3880"/>
    <cellStyle name="40% - 强调文字颜色 1 3 4 2" xfId="3881"/>
    <cellStyle name="20% - 强调文字颜色 3 3 2 2" xfId="3882"/>
    <cellStyle name="60% - 强调文字颜色 1 2 2 4 3 2" xfId="3883"/>
    <cellStyle name="40% - 强调文字颜色 2 4 3" xfId="3884"/>
    <cellStyle name="20% - 强调文字颜色 1 3 3 2" xfId="3885"/>
    <cellStyle name="20% - 强调文字颜色 2 4 5 4 2" xfId="3886"/>
    <cellStyle name="20% - 强调文字颜色 4 2 3 6 2" xfId="3887"/>
    <cellStyle name="20% - 强调文字颜色 2 2 3 2 2" xfId="3888"/>
    <cellStyle name="40% - 强调文字颜色 6 3 2 2 2" xfId="3889"/>
    <cellStyle name="40% - 强调文字颜色 6 2 2" xfId="3890"/>
    <cellStyle name="20% - 强调文字颜色 2 5 4" xfId="3891"/>
    <cellStyle name="20% - 强调文字颜色 1 3" xfId="3892"/>
    <cellStyle name="强调文字颜色 2 2 2 2" xfId="3893"/>
    <cellStyle name="40% - 强调文字颜色 1 2 3 4 2" xfId="3894"/>
    <cellStyle name="标题 2 2 8" xfId="3895"/>
    <cellStyle name="20% - 强调文字颜色 3 2 2 3 2" xfId="3896"/>
    <cellStyle name="标题 1 2 5 2" xfId="3897"/>
    <cellStyle name="40% - 强调文字颜色 4 5 3 3" xfId="3898"/>
    <cellStyle name="20% - 强调文字颜色 1 2 8 2" xfId="3899"/>
    <cellStyle name="60% - 强调文字颜色 1 2 2 2 3" xfId="3900"/>
    <cellStyle name="常规 3 2 4 2" xfId="3901"/>
    <cellStyle name="常规 10 2 2 4" xfId="3902"/>
    <cellStyle name="20% - 强调文字颜色 1 2 7 3" xfId="3903"/>
    <cellStyle name="差 2 2 2 2" xfId="3904"/>
    <cellStyle name="常规 23 2 2" xfId="3905"/>
    <cellStyle name="常规 18 2 2" xfId="3906"/>
    <cellStyle name="20% - 强调文字颜色 2 3 2 4 2" xfId="3907"/>
    <cellStyle name="标题 1 3 7" xfId="3908"/>
    <cellStyle name="差 2 4" xfId="3909"/>
    <cellStyle name="20% - 强调文字颜色 6 2 2" xfId="3910"/>
    <cellStyle name="20% - 强调文字颜色 1 2 6 2" xfId="3911"/>
    <cellStyle name="差 4 3" xfId="3912"/>
    <cellStyle name="20% - 强调文字颜色 4 2 11" xfId="3913"/>
    <cellStyle name="60% - 强调文字颜色 3 3 3" xfId="3914"/>
    <cellStyle name="20% - 强调文字颜色 1 3 2 4 2" xfId="3915"/>
    <cellStyle name="标题 4 2 6 2" xfId="3916"/>
    <cellStyle name="20% - 强调文字颜色 1 2 5" xfId="3917"/>
    <cellStyle name="20% - 强调文字颜色 2 2 10" xfId="3918"/>
    <cellStyle name="20% - 强调文字颜色 1 4 3 4 2" xfId="3919"/>
    <cellStyle name="20% - 强调文字颜色 1 2 4 4 2" xfId="3920"/>
    <cellStyle name="20% - 强调文字颜色 1 3 2 2" xfId="3921"/>
    <cellStyle name="强调文字颜色 2 2 2 2 2 2" xfId="3922"/>
    <cellStyle name="40% - 强调文字颜色 5 5 3" xfId="3923"/>
    <cellStyle name="20% - 强调文字颜色 5 2 4 4 2" xfId="3924"/>
    <cellStyle name="60% - 着色 6 4" xfId="3925"/>
    <cellStyle name="20% - 强调文字颜色 1 2 4" xfId="3926"/>
    <cellStyle name="40% - 强调文字颜色 2 2 9" xfId="3927"/>
    <cellStyle name="20% - 强调文字颜色 1 2 3 6" xfId="3928"/>
    <cellStyle name="20% - 强调文字颜色 1 2 2 2 2 2" xfId="3929"/>
    <cellStyle name="60% - 强调文字颜色 5 4 2 4" xfId="3930"/>
    <cellStyle name="20% - 强调文字颜色 2 3 2 2 2" xfId="3931"/>
    <cellStyle name="20% - 强调文字颜色 1 2 3 5" xfId="3932"/>
    <cellStyle name="40% - 强调文字颜色 5 4 3 4" xfId="3933"/>
    <cellStyle name="40% - 强调文字颜色 5 3 2 3" xfId="3934"/>
    <cellStyle name="差 2 3 3 3 2" xfId="3935"/>
    <cellStyle name="20% - 强调文字颜色 3 5 2 2" xfId="3936"/>
    <cellStyle name="常规 131" xfId="3937"/>
    <cellStyle name="常规 126" xfId="3938"/>
    <cellStyle name="20% - 强调文字颜色 1 2 7 2" xfId="3939"/>
    <cellStyle name="20% - 强调文字颜色 1 2 3 2 4 2" xfId="3940"/>
    <cellStyle name="40% - 强调文字颜色 1 3 2 2 3" xfId="3941"/>
    <cellStyle name="20% - 强调文字颜色 4 2 2 2 2 3" xfId="3942"/>
    <cellStyle name="20% - 强调文字颜色 1 2 3 2 2 2" xfId="3943"/>
    <cellStyle name="常规 4 6 2 3" xfId="3944"/>
    <cellStyle name="20% - 强调文字颜色 1 2 3 2 2" xfId="3945"/>
    <cellStyle name="60% - 强调文字颜色 1 2 6 3" xfId="3946"/>
    <cellStyle name="40% - 强调文字颜色 3 4 3" xfId="3947"/>
    <cellStyle name="40% - 强调文字颜色 3 2 5 2" xfId="3948"/>
    <cellStyle name="60% - 强调文字颜色 5 5 5" xfId="3949"/>
    <cellStyle name="40% - 强调文字颜色 1 3 3 4 2" xfId="3950"/>
    <cellStyle name="20% - 强调文字颜色 3 3 2 3 2" xfId="3951"/>
    <cellStyle name="60% - 强调文字颜色 3 2 2 3 3 2" xfId="3952"/>
    <cellStyle name="20% - 强调文字颜色 1 2 2 6" xfId="3953"/>
    <cellStyle name="20% - 强调文字颜色 1 2 2 5" xfId="3954"/>
    <cellStyle name="40% - 着色 2 2" xfId="3955"/>
    <cellStyle name="标题 6 3 2" xfId="3956"/>
    <cellStyle name="20% - 强调文字颜色 3 2 5 3" xfId="3957"/>
    <cellStyle name="常规 11 2 9" xfId="3958"/>
    <cellStyle name="40% - 强调文字颜色 1 3 3 4" xfId="3959"/>
    <cellStyle name="20% - 强调文字颜色 3 3 2 3" xfId="3960"/>
    <cellStyle name="标题 3 3 2 4 2" xfId="3961"/>
    <cellStyle name="60% - 着色 3 4" xfId="3962"/>
    <cellStyle name="40% - 强调文字颜色 4 2 3 3 2" xfId="3963"/>
    <cellStyle name="40% - 强调文字颜色 1 3 3 3" xfId="3964"/>
    <cellStyle name="40% - 强调文字颜色 4 2 3 3 2 2" xfId="3965"/>
    <cellStyle name="20% - 强调文字颜色 1 2 2 3 2" xfId="3966"/>
    <cellStyle name="40% - 强调文字颜色 1 4 3 3" xfId="3967"/>
    <cellStyle name="标题 4 3 2 3" xfId="3968"/>
    <cellStyle name="常规 19 3 3" xfId="3969"/>
    <cellStyle name="20% - 强调文字颜色 2 2 2 6 2" xfId="3970"/>
    <cellStyle name="40% - 强调文字颜色 1 2 2 34 2 3 2" xfId="3971"/>
    <cellStyle name="20% - 强调文字颜色 1 2 3 2 3" xfId="3972"/>
    <cellStyle name="常规 10 5" xfId="3973"/>
    <cellStyle name="40% - 强调文字颜色 5 2 3 3 2" xfId="3974"/>
    <cellStyle name="常规 10 4" xfId="3975"/>
    <cellStyle name="60% - 强调文字颜色 6 4 3 4" xfId="3976"/>
    <cellStyle name="60% - 强调文字颜色 1 6" xfId="3977"/>
    <cellStyle name="20% - 强调文字颜色 3 2 9 2" xfId="3978"/>
    <cellStyle name="40% - 强调文字颜色 2 3 4 2" xfId="3979"/>
    <cellStyle name="40% - 强调文字颜色 1 4 4 2" xfId="3980"/>
    <cellStyle name="常规 2 3_2017年春精准扶贫" xfId="3981"/>
    <cellStyle name="20% - 强调文字颜色 1 10 4 5" xfId="3982"/>
    <cellStyle name="20% - 强调文字颜色 3 14 4 5 2" xfId="3983"/>
    <cellStyle name="20% - 强调文字颜色 1 2 5 4" xfId="3984"/>
    <cellStyle name="40% - 强调文字颜色 1 2 6 3" xfId="3985"/>
    <cellStyle name="20% - 强调文字颜色 3 2 5 2" xfId="3986"/>
    <cellStyle name="40% - 强调文字颜色 5 5 5" xfId="3987"/>
    <cellStyle name="20% - 强调文字颜色 5 4 5 3" xfId="3988"/>
    <cellStyle name="常规 3 2 9" xfId="3989"/>
    <cellStyle name="20% - 强调文字颜色 3 6" xfId="3990"/>
    <cellStyle name="60% - 强调文字颜色 5 2 3 5 2" xfId="3991"/>
    <cellStyle name="40% - 强调文字颜色 1 2 5 2" xfId="3992"/>
    <cellStyle name="标题 1 2 3" xfId="3993"/>
    <cellStyle name="20% - 强调文字颜色 2 3 3 2 2" xfId="3994"/>
    <cellStyle name="20% - 强调文字颜色 1 3 4 3" xfId="3995"/>
    <cellStyle name="常规 18 3 3" xfId="3996"/>
    <cellStyle name="60% - 着色 4 4" xfId="3997"/>
    <cellStyle name="40% - 强调文字颜色 4 2 3 4 2" xfId="3998"/>
    <cellStyle name="标题 3 2 2 2 2 2" xfId="3999"/>
    <cellStyle name="40% - 强调文字颜色 1 3 4" xfId="4000"/>
    <cellStyle name="20% - 强调文字颜色 4 4 3" xfId="4001"/>
    <cellStyle name="标题 6 5 3" xfId="4002"/>
    <cellStyle name="20% - 强调文字颜色 4 6 4 2" xfId="4003"/>
    <cellStyle name="20% - 强调文字颜色 5 2 3 6" xfId="4004"/>
    <cellStyle name="20% - 强调文字颜色 6 5 2" xfId="4005"/>
    <cellStyle name="标题 3 3 4 3" xfId="4006"/>
    <cellStyle name="20% - 强调文字颜色 2 2 2 5 2" xfId="4007"/>
    <cellStyle name="40% - 强调文字颜色 4 2 6 3" xfId="4008"/>
    <cellStyle name="60% - 强调文字颜色 1 2 2 3 2 3" xfId="4009"/>
    <cellStyle name="40% - 强调文字颜色 1 2 3 3" xfId="4010"/>
    <cellStyle name="标题 2 2 2 2 2 2" xfId="4011"/>
    <cellStyle name="60% - 强调文字颜色 6 4 6 2" xfId="4012"/>
    <cellStyle name="强调文字颜色 2 2 3 3 2 2" xfId="4013"/>
    <cellStyle name="40% - 强调文字颜色 3 4 7 2" xfId="4014"/>
    <cellStyle name="20% - 强调文字颜色 2 4 2 2" xfId="4015"/>
    <cellStyle name="常规 181" xfId="4016"/>
    <cellStyle name="常规 176" xfId="4017"/>
    <cellStyle name="20% - 强调文字颜色 4 2 2 6" xfId="4018"/>
    <cellStyle name="20% - 强调文字颜色 3 2 2 5 2" xfId="4019"/>
    <cellStyle name="常规 10 6" xfId="4020"/>
    <cellStyle name="60% - 强调文字颜色 3 5 2 2" xfId="4021"/>
    <cellStyle name="常规 11 8" xfId="4022"/>
    <cellStyle name="20% - 强调文字颜色 2 5 3 3" xfId="4023"/>
    <cellStyle name="40% - 强调文字颜色 4 2 5" xfId="4024"/>
    <cellStyle name="40% - 强调文字颜色 6 2 6 4 2" xfId="4025"/>
    <cellStyle name="40% - 强调文字颜色 1 2 2 3 3" xfId="4026"/>
    <cellStyle name="标题 2 3 7" xfId="4027"/>
    <cellStyle name="20% - 强调文字颜色 2 3 3 3 2" xfId="4028"/>
    <cellStyle name="标题 2 2 7" xfId="4029"/>
    <cellStyle name="标题 2 2 2 3" xfId="4030"/>
    <cellStyle name="20% - 强调文字颜色 6 5 2 3" xfId="4031"/>
    <cellStyle name="20% - 强调文字颜色 5 2 3 3 2 2" xfId="4032"/>
    <cellStyle name="60% - 强调文字颜色 1 2 2 6 2" xfId="4033"/>
    <cellStyle name="20% - 强调文字颜色 6 5 3 2" xfId="4034"/>
    <cellStyle name="20% - 强调文字颜色 2 2 2 3 3 2" xfId="4035"/>
    <cellStyle name="20% - 强调文字颜色 1 2 9 2" xfId="4036"/>
    <cellStyle name="20% - 强调文字颜色 6 6 3" xfId="4037"/>
    <cellStyle name="常规 9" xfId="4038"/>
    <cellStyle name="20% - 强调文字颜色 6 2 4 3" xfId="4039"/>
    <cellStyle name="20% - 强调文字颜色 2 2 9" xfId="4040"/>
    <cellStyle name="60% - 强调文字颜色 6 2 2 5 2" xfId="4041"/>
    <cellStyle name="20% - 着色 2 3" xfId="4042"/>
    <cellStyle name="60% - 强调文字颜色 6 3 4" xfId="4043"/>
    <cellStyle name="标题 1 3 6" xfId="4044"/>
    <cellStyle name="40% - 强调文字颜色 1 2 3 2 2 3 2" xfId="4045"/>
    <cellStyle name="常规 174" xfId="4046"/>
    <cellStyle name="常规 169" xfId="4047"/>
    <cellStyle name="20% - 强调文字颜色 2 4 3 3" xfId="4048"/>
    <cellStyle name="20% - 强调文字颜色 1 2 4 2 3 2" xfId="4049"/>
    <cellStyle name="60% - 强调文字颜色 3 4 3 4" xfId="4050"/>
    <cellStyle name="40% - 强调文字颜色 2 5 2 3" xfId="4051"/>
    <cellStyle name="20% - 强调文字颜色 1 3 3 3" xfId="4052"/>
    <cellStyle name="20% - 强调文字颜色 6 2 3 2 2" xfId="4053"/>
    <cellStyle name="40% - 强调文字颜色 2 2 4 3" xfId="4054"/>
    <cellStyle name="60% - 强调文字颜色 4 6 2" xfId="4055"/>
    <cellStyle name="40% - 强调文字颜色 5 5 4" xfId="4056"/>
    <cellStyle name="60% - 强调文字颜色 6 3 5 2" xfId="4057"/>
    <cellStyle name="20% - 强调文字颜色 2 2 4 2 3" xfId="4058"/>
    <cellStyle name="40% - 强调文字颜色 6 2 3 3 3" xfId="4059"/>
    <cellStyle name="20% - 强调文字颜色 1 3 2 2 2" xfId="4060"/>
    <cellStyle name="40% - 强调文字颜色 4 3 2" xfId="4061"/>
    <cellStyle name="20% - 强调文字颜色 1 2 5 2" xfId="4062"/>
    <cellStyle name="常规 10 8" xfId="4063"/>
    <cellStyle name="40% - 强调文字颜色 5 2 2 3 2" xfId="4064"/>
    <cellStyle name="20% - 强调文字颜色 2 5 2 2" xfId="4065"/>
    <cellStyle name="20% - 强调文字颜色 6 4 6" xfId="4066"/>
    <cellStyle name="60% - 着色 1 3 2 2" xfId="4067"/>
    <cellStyle name="20% - 强调文字颜色 2 4 2 3" xfId="4068"/>
    <cellStyle name="常规 2" xfId="4069"/>
    <cellStyle name="20% - 强调文字颜色 4 2 2 6 2" xfId="4070"/>
    <cellStyle name="40% - 着色 5 3" xfId="4071"/>
    <cellStyle name="20% - 强调文字颜色 5 4 4 2" xfId="4072"/>
    <cellStyle name="40% - 强调文字颜色 1 2 2 3 4" xfId="4073"/>
    <cellStyle name="常规 5 4 3" xfId="4074"/>
    <cellStyle name="常规 139 3" xfId="4075"/>
    <cellStyle name="20% - 强调文字颜色 1 2 3 2 4" xfId="4076"/>
    <cellStyle name="40% - 强调文字颜色 4 3 5 2" xfId="4077"/>
    <cellStyle name="60% - 强调文字颜色 5 4" xfId="4078"/>
    <cellStyle name="20% - 强调文字颜色 5 2 3 2 4 2" xfId="4079"/>
    <cellStyle name="常规 11 2 15" xfId="4080"/>
    <cellStyle name="20% - 强调文字颜色 3 3 2 5" xfId="4081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10" Type="http://schemas.openxmlformats.org/officeDocument/2006/relationships/worksheet" Target="worksheets/sheet10.xml"/><Relationship Id="rId11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ar/mobile/Containers/Data/Application/D4134478-BB37-4163-85A8-D31FEE9FC005/Documents/2019&#24180;&#24314;&#26723;&#31435;&#21345;&#23398;&#29983;&#20813;&#23398;&#36153;&#21644;&#29983;&#27963;&#36153;&#34917;&#21161;&#36164;&#37329;&#23433;&#25490;&#34920;20181212.xlsx/Desktop/&#27719;&#24635;/18&#31179;&#23395;&#24314;&#26723;&#31435;&#21345;&#20154;&#25968;&#32467;&#26524;&#34920;&#65288;&#22791;&#27880;&#38750;&#24314;&#21046;&#21439;&#65289;&#32534;&#36753;201811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省属高中"/>
      <sheetName val="省属中职（学籍）"/>
      <sheetName val="省属高校（学籍）"/>
      <sheetName val="户籍"/>
      <sheetName val="户籍+外省"/>
      <sheetName val="地市-学籍"/>
      <sheetName val="本县学籍本县户籍"/>
      <sheetName val="16-17"/>
      <sheetName val="17-18"/>
      <sheetName val="18秋"/>
      <sheetName val="就读外省"/>
      <sheetName val="Sheet1"/>
      <sheetName val="Sheet2"/>
      <sheetName val="18-19资金-地市"/>
      <sheetName val="18-19资金-高校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地区</v>
          </cell>
          <cell r="B1" t="str">
            <v>小学</v>
          </cell>
          <cell r="C1" t="str">
            <v>初中</v>
          </cell>
          <cell r="D1" t="str">
            <v>高中生活费</v>
          </cell>
          <cell r="E1" t="str">
            <v>高中免学费</v>
          </cell>
        </row>
        <row r="1">
          <cell r="H1" t="str">
            <v>地市中职</v>
          </cell>
        </row>
        <row r="2">
          <cell r="E2" t="str">
            <v>小计</v>
          </cell>
          <cell r="F2" t="str">
            <v>其中：中央资金</v>
          </cell>
          <cell r="G2" t="str">
            <v>其中：省级资金</v>
          </cell>
        </row>
        <row r="3">
          <cell r="A3" t="str">
            <v>广州市市辖区</v>
          </cell>
          <cell r="B3">
            <v>0</v>
          </cell>
          <cell r="C3">
            <v>0</v>
          </cell>
          <cell r="D3">
            <v>0</v>
          </cell>
          <cell r="E3">
            <v>4.65</v>
          </cell>
          <cell r="F3">
            <v>0</v>
          </cell>
          <cell r="G3">
            <v>4.65</v>
          </cell>
          <cell r="H3">
            <v>0</v>
          </cell>
        </row>
        <row r="4">
          <cell r="A4" t="str">
            <v>越秀区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</row>
        <row r="5">
          <cell r="A5" t="str">
            <v>海珠区</v>
          </cell>
          <cell r="B5">
            <v>0</v>
          </cell>
          <cell r="C5">
            <v>0</v>
          </cell>
          <cell r="D5">
            <v>0</v>
          </cell>
          <cell r="E5">
            <v>0.85</v>
          </cell>
          <cell r="F5">
            <v>0</v>
          </cell>
          <cell r="G5">
            <v>0.85</v>
          </cell>
          <cell r="H5">
            <v>0</v>
          </cell>
        </row>
        <row r="6">
          <cell r="A6" t="str">
            <v>荔湾区</v>
          </cell>
          <cell r="B6">
            <v>0</v>
          </cell>
          <cell r="C6">
            <v>0</v>
          </cell>
          <cell r="D6">
            <v>0</v>
          </cell>
          <cell r="E6">
            <v>0.75</v>
          </cell>
          <cell r="F6">
            <v>0</v>
          </cell>
          <cell r="G6">
            <v>0.75</v>
          </cell>
          <cell r="H6">
            <v>0</v>
          </cell>
        </row>
        <row r="7">
          <cell r="A7" t="str">
            <v>天河区</v>
          </cell>
          <cell r="B7">
            <v>0</v>
          </cell>
          <cell r="C7">
            <v>0</v>
          </cell>
          <cell r="D7">
            <v>0</v>
          </cell>
          <cell r="E7">
            <v>2.65</v>
          </cell>
          <cell r="F7">
            <v>0</v>
          </cell>
          <cell r="G7">
            <v>2.65</v>
          </cell>
          <cell r="H7">
            <v>0</v>
          </cell>
        </row>
        <row r="8">
          <cell r="A8" t="str">
            <v>白云区</v>
          </cell>
          <cell r="B8">
            <v>0</v>
          </cell>
          <cell r="C8">
            <v>0</v>
          </cell>
          <cell r="D8">
            <v>0</v>
          </cell>
          <cell r="E8">
            <v>3.05</v>
          </cell>
          <cell r="F8">
            <v>0</v>
          </cell>
          <cell r="G8">
            <v>3.05</v>
          </cell>
          <cell r="H8">
            <v>0</v>
          </cell>
        </row>
        <row r="9">
          <cell r="A9" t="str">
            <v>黄埔区</v>
          </cell>
          <cell r="B9">
            <v>0</v>
          </cell>
          <cell r="C9">
            <v>0</v>
          </cell>
          <cell r="D9">
            <v>0</v>
          </cell>
          <cell r="E9">
            <v>0.3</v>
          </cell>
          <cell r="F9">
            <v>0</v>
          </cell>
          <cell r="G9">
            <v>0.3</v>
          </cell>
          <cell r="H9">
            <v>0</v>
          </cell>
        </row>
        <row r="10">
          <cell r="A10" t="str">
            <v>花都区</v>
          </cell>
          <cell r="B10">
            <v>0</v>
          </cell>
          <cell r="C10">
            <v>0</v>
          </cell>
          <cell r="D10">
            <v>0</v>
          </cell>
          <cell r="E10">
            <v>9.3</v>
          </cell>
          <cell r="F10">
            <v>0</v>
          </cell>
          <cell r="G10">
            <v>9.3</v>
          </cell>
          <cell r="H10">
            <v>0</v>
          </cell>
        </row>
        <row r="11">
          <cell r="A11" t="str">
            <v>番禺区</v>
          </cell>
          <cell r="B11">
            <v>0</v>
          </cell>
          <cell r="C11">
            <v>0</v>
          </cell>
          <cell r="D11">
            <v>0</v>
          </cell>
          <cell r="E11">
            <v>4.6</v>
          </cell>
          <cell r="F11">
            <v>0</v>
          </cell>
          <cell r="G11">
            <v>4.6</v>
          </cell>
          <cell r="H11">
            <v>0</v>
          </cell>
        </row>
        <row r="12">
          <cell r="A12" t="str">
            <v>南沙区</v>
          </cell>
          <cell r="B12">
            <v>0</v>
          </cell>
          <cell r="C12">
            <v>0</v>
          </cell>
          <cell r="D12">
            <v>0</v>
          </cell>
          <cell r="E12">
            <v>7.2</v>
          </cell>
          <cell r="F12">
            <v>0</v>
          </cell>
          <cell r="G12">
            <v>7.2</v>
          </cell>
          <cell r="H12">
            <v>0</v>
          </cell>
        </row>
        <row r="13">
          <cell r="A13" t="str">
            <v>从化区</v>
          </cell>
          <cell r="B13">
            <v>0</v>
          </cell>
          <cell r="C13">
            <v>0</v>
          </cell>
          <cell r="D13">
            <v>0</v>
          </cell>
          <cell r="E13">
            <v>22.9</v>
          </cell>
          <cell r="F13">
            <v>0</v>
          </cell>
          <cell r="G13">
            <v>22.9</v>
          </cell>
          <cell r="H13">
            <v>0</v>
          </cell>
        </row>
        <row r="14">
          <cell r="A14" t="str">
            <v>增城区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A15" t="str">
            <v>深圳市市辖区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A16" t="str">
            <v>福田区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A17" t="str">
            <v>罗湖区</v>
          </cell>
          <cell r="B17">
            <v>0</v>
          </cell>
          <cell r="C17">
            <v>0</v>
          </cell>
          <cell r="D17">
            <v>0</v>
          </cell>
          <cell r="E17">
            <v>0.55</v>
          </cell>
          <cell r="F17">
            <v>0</v>
          </cell>
          <cell r="G17">
            <v>0.55</v>
          </cell>
          <cell r="H17">
            <v>0</v>
          </cell>
        </row>
        <row r="18">
          <cell r="A18" t="str">
            <v>盐田区</v>
          </cell>
          <cell r="B18">
            <v>0</v>
          </cell>
          <cell r="C18">
            <v>0</v>
          </cell>
          <cell r="D18">
            <v>0</v>
          </cell>
          <cell r="E18">
            <v>0.4</v>
          </cell>
          <cell r="F18">
            <v>0</v>
          </cell>
          <cell r="G18">
            <v>0.4</v>
          </cell>
          <cell r="H18">
            <v>0</v>
          </cell>
        </row>
        <row r="19">
          <cell r="A19" t="str">
            <v>南山区</v>
          </cell>
          <cell r="B19">
            <v>0</v>
          </cell>
          <cell r="C19">
            <v>0</v>
          </cell>
          <cell r="D19">
            <v>0</v>
          </cell>
          <cell r="E19">
            <v>0.25</v>
          </cell>
          <cell r="F19">
            <v>0</v>
          </cell>
          <cell r="G19">
            <v>0.25</v>
          </cell>
          <cell r="H19">
            <v>0</v>
          </cell>
        </row>
        <row r="20">
          <cell r="A20" t="str">
            <v>宝安区</v>
          </cell>
          <cell r="B20">
            <v>0</v>
          </cell>
          <cell r="C20">
            <v>0</v>
          </cell>
          <cell r="D20">
            <v>0</v>
          </cell>
          <cell r="E20">
            <v>1.6</v>
          </cell>
          <cell r="F20">
            <v>0</v>
          </cell>
          <cell r="G20">
            <v>1.6</v>
          </cell>
          <cell r="H20">
            <v>0</v>
          </cell>
        </row>
        <row r="21">
          <cell r="A21" t="str">
            <v>龙华区</v>
          </cell>
        </row>
        <row r="22">
          <cell r="A22" t="str">
            <v>光明新区</v>
          </cell>
        </row>
        <row r="23">
          <cell r="A23" t="str">
            <v>龙岗区</v>
          </cell>
          <cell r="B23">
            <v>0</v>
          </cell>
          <cell r="C23">
            <v>0</v>
          </cell>
          <cell r="D23">
            <v>0</v>
          </cell>
          <cell r="E23">
            <v>4.4</v>
          </cell>
          <cell r="F23">
            <v>0</v>
          </cell>
          <cell r="G23">
            <v>4.4</v>
          </cell>
          <cell r="H23">
            <v>0</v>
          </cell>
        </row>
        <row r="24">
          <cell r="A24" t="str">
            <v>坪山区</v>
          </cell>
        </row>
        <row r="25">
          <cell r="A25" t="str">
            <v>大鹏新区</v>
          </cell>
        </row>
        <row r="26">
          <cell r="A26" t="str">
            <v>珠海市市辖区</v>
          </cell>
          <cell r="B26">
            <v>0</v>
          </cell>
          <cell r="C26">
            <v>0</v>
          </cell>
          <cell r="D26">
            <v>0</v>
          </cell>
          <cell r="E26">
            <v>12.7</v>
          </cell>
          <cell r="F26">
            <v>0</v>
          </cell>
          <cell r="G26">
            <v>12.7</v>
          </cell>
          <cell r="H26">
            <v>0</v>
          </cell>
        </row>
        <row r="27">
          <cell r="A27" t="str">
            <v>香洲区</v>
          </cell>
          <cell r="B27">
            <v>0</v>
          </cell>
          <cell r="C27">
            <v>0</v>
          </cell>
          <cell r="D27">
            <v>0</v>
          </cell>
          <cell r="E27">
            <v>0.25</v>
          </cell>
          <cell r="F27">
            <v>0</v>
          </cell>
          <cell r="G27">
            <v>0.25</v>
          </cell>
          <cell r="H27">
            <v>0</v>
          </cell>
        </row>
        <row r="28">
          <cell r="A28" t="str">
            <v>珠海市高新区</v>
          </cell>
        </row>
        <row r="29">
          <cell r="A29" t="str">
            <v>横琴新区</v>
          </cell>
        </row>
        <row r="30">
          <cell r="A30" t="str">
            <v>金湾区</v>
          </cell>
          <cell r="B30">
            <v>0</v>
          </cell>
          <cell r="C30">
            <v>0</v>
          </cell>
          <cell r="D30">
            <v>0</v>
          </cell>
          <cell r="E30">
            <v>0.6</v>
          </cell>
          <cell r="F30">
            <v>0</v>
          </cell>
          <cell r="G30">
            <v>0.6</v>
          </cell>
          <cell r="H30">
            <v>0</v>
          </cell>
        </row>
        <row r="31">
          <cell r="A31" t="str">
            <v>高栏港区</v>
          </cell>
        </row>
        <row r="32">
          <cell r="A32" t="str">
            <v>斗门区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A33" t="str">
            <v>汕头市市辖区</v>
          </cell>
          <cell r="B33">
            <v>0</v>
          </cell>
          <cell r="C33">
            <v>0</v>
          </cell>
          <cell r="D33">
            <v>0</v>
          </cell>
          <cell r="E33">
            <v>7.8</v>
          </cell>
          <cell r="F33">
            <v>0</v>
          </cell>
          <cell r="G33">
            <v>7.8</v>
          </cell>
          <cell r="H33">
            <v>0</v>
          </cell>
        </row>
        <row r="34">
          <cell r="A34" t="str">
            <v>金平区</v>
          </cell>
          <cell r="B34">
            <v>8.1</v>
          </cell>
          <cell r="C34">
            <v>5.4</v>
          </cell>
          <cell r="D34">
            <v>2.34</v>
          </cell>
          <cell r="E34">
            <v>13.5</v>
          </cell>
          <cell r="F34">
            <v>0</v>
          </cell>
          <cell r="G34">
            <v>13.5</v>
          </cell>
          <cell r="H34">
            <v>0.54</v>
          </cell>
        </row>
        <row r="35">
          <cell r="A35" t="str">
            <v>龙湖区</v>
          </cell>
          <cell r="B35">
            <v>15.12</v>
          </cell>
          <cell r="C35">
            <v>13.32</v>
          </cell>
          <cell r="D35">
            <v>8.46</v>
          </cell>
          <cell r="E35">
            <v>10.35</v>
          </cell>
          <cell r="F35">
            <v>0</v>
          </cell>
          <cell r="G35">
            <v>10.35</v>
          </cell>
          <cell r="H35">
            <v>0.72</v>
          </cell>
        </row>
        <row r="36">
          <cell r="A36" t="str">
            <v>澄海区</v>
          </cell>
          <cell r="B36">
            <v>100.98</v>
          </cell>
          <cell r="C36">
            <v>72.9</v>
          </cell>
          <cell r="D36">
            <v>28.98</v>
          </cell>
          <cell r="E36">
            <v>27.45</v>
          </cell>
          <cell r="F36">
            <v>0</v>
          </cell>
          <cell r="G36">
            <v>27.45</v>
          </cell>
          <cell r="H36">
            <v>13.32</v>
          </cell>
        </row>
        <row r="37">
          <cell r="A37" t="str">
            <v>濠江区</v>
          </cell>
          <cell r="B37">
            <v>18.18</v>
          </cell>
          <cell r="C37">
            <v>8.64</v>
          </cell>
          <cell r="D37">
            <v>8.1</v>
          </cell>
          <cell r="E37">
            <v>21.75</v>
          </cell>
          <cell r="F37">
            <v>0</v>
          </cell>
          <cell r="G37">
            <v>21.75</v>
          </cell>
          <cell r="H37">
            <v>1.08</v>
          </cell>
        </row>
        <row r="38">
          <cell r="A38" t="str">
            <v>潮阳区</v>
          </cell>
          <cell r="B38">
            <v>608.04</v>
          </cell>
          <cell r="C38">
            <v>315.36</v>
          </cell>
          <cell r="D38">
            <v>146.88</v>
          </cell>
          <cell r="E38">
            <v>137.85</v>
          </cell>
          <cell r="F38">
            <v>0</v>
          </cell>
          <cell r="G38">
            <v>137.85</v>
          </cell>
          <cell r="H38">
            <v>49.32</v>
          </cell>
        </row>
        <row r="39">
          <cell r="A39" t="str">
            <v>潮南区</v>
          </cell>
          <cell r="B39">
            <v>696.96</v>
          </cell>
          <cell r="C39">
            <v>336.6</v>
          </cell>
          <cell r="D39">
            <v>106.56</v>
          </cell>
          <cell r="E39">
            <v>108.9</v>
          </cell>
          <cell r="F39">
            <v>0</v>
          </cell>
          <cell r="G39">
            <v>108.9</v>
          </cell>
          <cell r="H39">
            <v>31.32</v>
          </cell>
        </row>
        <row r="40">
          <cell r="A40" t="str">
            <v>南澳县</v>
          </cell>
          <cell r="B40">
            <v>20.7</v>
          </cell>
          <cell r="C40">
            <v>9.72</v>
          </cell>
          <cell r="D40">
            <v>7.56</v>
          </cell>
          <cell r="E40">
            <v>6.3</v>
          </cell>
          <cell r="F40">
            <v>0</v>
          </cell>
          <cell r="G40">
            <v>6.3</v>
          </cell>
          <cell r="H40">
            <v>3.06</v>
          </cell>
        </row>
        <row r="41">
          <cell r="A41" t="str">
            <v>佛山市市辖区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禅城区</v>
          </cell>
          <cell r="B42">
            <v>0</v>
          </cell>
          <cell r="C42">
            <v>0</v>
          </cell>
          <cell r="D42">
            <v>0</v>
          </cell>
          <cell r="E42">
            <v>2.7</v>
          </cell>
          <cell r="F42">
            <v>0</v>
          </cell>
          <cell r="G42">
            <v>2.7</v>
          </cell>
          <cell r="H42">
            <v>0</v>
          </cell>
        </row>
        <row r="43">
          <cell r="A43" t="str">
            <v>南海区</v>
          </cell>
          <cell r="B43">
            <v>0</v>
          </cell>
          <cell r="C43">
            <v>0</v>
          </cell>
          <cell r="D43">
            <v>0</v>
          </cell>
          <cell r="E43">
            <v>6.95</v>
          </cell>
          <cell r="F43">
            <v>0</v>
          </cell>
          <cell r="G43">
            <v>6.95</v>
          </cell>
          <cell r="H43">
            <v>0</v>
          </cell>
        </row>
        <row r="44">
          <cell r="A44" t="str">
            <v>高明区</v>
          </cell>
          <cell r="B44">
            <v>0</v>
          </cell>
          <cell r="C44">
            <v>0</v>
          </cell>
          <cell r="D44">
            <v>0</v>
          </cell>
          <cell r="E44">
            <v>8.25</v>
          </cell>
          <cell r="F44">
            <v>0</v>
          </cell>
          <cell r="G44">
            <v>8.25</v>
          </cell>
          <cell r="H44">
            <v>0</v>
          </cell>
        </row>
        <row r="45">
          <cell r="A45" t="str">
            <v>三水区</v>
          </cell>
          <cell r="B45">
            <v>0</v>
          </cell>
          <cell r="C45">
            <v>0</v>
          </cell>
          <cell r="D45">
            <v>0</v>
          </cell>
          <cell r="E45">
            <v>4.45</v>
          </cell>
          <cell r="F45">
            <v>0</v>
          </cell>
          <cell r="G45">
            <v>4.45</v>
          </cell>
          <cell r="H45">
            <v>0</v>
          </cell>
        </row>
        <row r="46">
          <cell r="A46" t="str">
            <v>顺德区</v>
          </cell>
          <cell r="B46">
            <v>0</v>
          </cell>
          <cell r="C46">
            <v>0</v>
          </cell>
          <cell r="D46">
            <v>0</v>
          </cell>
          <cell r="E46">
            <v>2</v>
          </cell>
          <cell r="F46">
            <v>0</v>
          </cell>
          <cell r="G46">
            <v>2</v>
          </cell>
          <cell r="H46">
            <v>0</v>
          </cell>
        </row>
        <row r="47">
          <cell r="A47" t="str">
            <v>韶关市市辖区</v>
          </cell>
          <cell r="B47">
            <v>0</v>
          </cell>
          <cell r="C47">
            <v>0</v>
          </cell>
          <cell r="D47">
            <v>0</v>
          </cell>
          <cell r="E47">
            <v>0.6</v>
          </cell>
          <cell r="F47">
            <v>0</v>
          </cell>
          <cell r="G47">
            <v>0.6</v>
          </cell>
          <cell r="H47">
            <v>0</v>
          </cell>
        </row>
        <row r="48">
          <cell r="A48" t="str">
            <v>浈江区</v>
          </cell>
          <cell r="B48">
            <v>17.28</v>
          </cell>
          <cell r="C48">
            <v>11.34</v>
          </cell>
          <cell r="D48">
            <v>1.98</v>
          </cell>
          <cell r="E48">
            <v>2.55</v>
          </cell>
          <cell r="F48">
            <v>0</v>
          </cell>
          <cell r="G48">
            <v>2.55</v>
          </cell>
          <cell r="H48">
            <v>1.98</v>
          </cell>
        </row>
        <row r="49">
          <cell r="A49" t="str">
            <v>武江区</v>
          </cell>
          <cell r="B49">
            <v>31.32</v>
          </cell>
          <cell r="C49">
            <v>13.5</v>
          </cell>
          <cell r="D49">
            <v>3.78</v>
          </cell>
          <cell r="E49">
            <v>7.65</v>
          </cell>
          <cell r="F49">
            <v>7</v>
          </cell>
          <cell r="G49">
            <v>0.649999999999999</v>
          </cell>
          <cell r="H49">
            <v>1.26</v>
          </cell>
        </row>
        <row r="50">
          <cell r="A50" t="str">
            <v>曲江区</v>
          </cell>
          <cell r="B50">
            <v>66.78</v>
          </cell>
          <cell r="C50">
            <v>42.12</v>
          </cell>
          <cell r="D50">
            <v>11.16</v>
          </cell>
          <cell r="E50">
            <v>10.8</v>
          </cell>
          <cell r="F50">
            <v>9</v>
          </cell>
          <cell r="G50">
            <v>1.8</v>
          </cell>
          <cell r="H50">
            <v>9.72</v>
          </cell>
        </row>
        <row r="51">
          <cell r="A51" t="str">
            <v>乐昌市</v>
          </cell>
          <cell r="B51">
            <v>198.36</v>
          </cell>
          <cell r="C51">
            <v>129.06</v>
          </cell>
          <cell r="D51">
            <v>37.08</v>
          </cell>
          <cell r="E51">
            <v>29.85</v>
          </cell>
          <cell r="F51">
            <v>26</v>
          </cell>
          <cell r="G51">
            <v>3.85</v>
          </cell>
          <cell r="H51">
            <v>22.86</v>
          </cell>
        </row>
        <row r="52">
          <cell r="A52" t="str">
            <v>始兴县</v>
          </cell>
          <cell r="B52">
            <v>81.72</v>
          </cell>
          <cell r="C52">
            <v>60.48</v>
          </cell>
          <cell r="D52">
            <v>24.3</v>
          </cell>
          <cell r="E52">
            <v>22.35</v>
          </cell>
          <cell r="F52">
            <v>20</v>
          </cell>
          <cell r="G52">
            <v>2.35</v>
          </cell>
          <cell r="H52">
            <v>20.52</v>
          </cell>
        </row>
        <row r="53">
          <cell r="A53" t="str">
            <v>新丰县</v>
          </cell>
          <cell r="B53">
            <v>108.18</v>
          </cell>
          <cell r="C53">
            <v>61.02</v>
          </cell>
          <cell r="D53">
            <v>30.24</v>
          </cell>
          <cell r="E53">
            <v>32.85</v>
          </cell>
          <cell r="F53">
            <v>29</v>
          </cell>
          <cell r="G53">
            <v>3.85</v>
          </cell>
          <cell r="H53">
            <v>18.72</v>
          </cell>
        </row>
        <row r="54">
          <cell r="A54" t="str">
            <v>南雄市</v>
          </cell>
          <cell r="B54">
            <v>169.56</v>
          </cell>
          <cell r="C54">
            <v>118.26</v>
          </cell>
          <cell r="D54">
            <v>51.84</v>
          </cell>
          <cell r="E54">
            <v>49.2</v>
          </cell>
          <cell r="F54">
            <v>44</v>
          </cell>
          <cell r="G54">
            <v>5.2</v>
          </cell>
          <cell r="H54">
            <v>28.08</v>
          </cell>
        </row>
        <row r="55">
          <cell r="A55" t="str">
            <v>仁化县</v>
          </cell>
          <cell r="B55">
            <v>135.36</v>
          </cell>
          <cell r="C55">
            <v>65.16</v>
          </cell>
          <cell r="D55">
            <v>34.92</v>
          </cell>
          <cell r="E55">
            <v>27.75</v>
          </cell>
          <cell r="F55">
            <v>24</v>
          </cell>
          <cell r="G55">
            <v>3.75</v>
          </cell>
          <cell r="H55">
            <v>18.18</v>
          </cell>
        </row>
        <row r="56">
          <cell r="A56" t="str">
            <v>翁源县</v>
          </cell>
          <cell r="B56">
            <v>220.32</v>
          </cell>
          <cell r="C56">
            <v>120.6</v>
          </cell>
          <cell r="D56">
            <v>45.72</v>
          </cell>
          <cell r="E56">
            <v>40.95</v>
          </cell>
          <cell r="F56">
            <v>36</v>
          </cell>
          <cell r="G56">
            <v>4.95</v>
          </cell>
          <cell r="H56">
            <v>31.86</v>
          </cell>
        </row>
        <row r="57">
          <cell r="A57" t="str">
            <v>乳源瑶族自治县</v>
          </cell>
          <cell r="B57">
            <v>95.94</v>
          </cell>
          <cell r="C57">
            <v>57.24</v>
          </cell>
          <cell r="D57">
            <v>16.38</v>
          </cell>
          <cell r="E57">
            <v>14.85</v>
          </cell>
          <cell r="F57">
            <v>13</v>
          </cell>
          <cell r="G57">
            <v>1.85</v>
          </cell>
          <cell r="H57">
            <v>16.56</v>
          </cell>
        </row>
        <row r="58">
          <cell r="A58" t="str">
            <v>河源市市辖区</v>
          </cell>
          <cell r="B58">
            <v>0</v>
          </cell>
          <cell r="C58">
            <v>0.18</v>
          </cell>
          <cell r="D58">
            <v>0</v>
          </cell>
          <cell r="E58">
            <v>10.2</v>
          </cell>
          <cell r="F58">
            <v>9</v>
          </cell>
          <cell r="G58">
            <v>1.2</v>
          </cell>
          <cell r="H58">
            <v>0</v>
          </cell>
        </row>
        <row r="59">
          <cell r="A59" t="str">
            <v>源城区</v>
          </cell>
          <cell r="B59">
            <v>45.72</v>
          </cell>
          <cell r="C59">
            <v>16.92</v>
          </cell>
          <cell r="D59">
            <v>9.18</v>
          </cell>
          <cell r="E59">
            <v>10.35</v>
          </cell>
          <cell r="F59">
            <v>2</v>
          </cell>
          <cell r="G59">
            <v>8.35</v>
          </cell>
          <cell r="H59">
            <v>4.86</v>
          </cell>
        </row>
        <row r="60">
          <cell r="A60" t="str">
            <v>东源县</v>
          </cell>
          <cell r="B60">
            <v>434.7</v>
          </cell>
          <cell r="C60">
            <v>222.3</v>
          </cell>
          <cell r="D60">
            <v>70.38</v>
          </cell>
          <cell r="E60">
            <v>66.75</v>
          </cell>
          <cell r="F60">
            <v>60</v>
          </cell>
          <cell r="G60">
            <v>6.75</v>
          </cell>
          <cell r="H60">
            <v>57.06</v>
          </cell>
        </row>
        <row r="61">
          <cell r="A61" t="str">
            <v>和平县</v>
          </cell>
          <cell r="B61">
            <v>216</v>
          </cell>
          <cell r="C61">
            <v>78.66</v>
          </cell>
          <cell r="D61">
            <v>32.94</v>
          </cell>
          <cell r="E61">
            <v>41.4</v>
          </cell>
          <cell r="F61">
            <v>37</v>
          </cell>
          <cell r="G61">
            <v>4.4</v>
          </cell>
          <cell r="H61">
            <v>17.28</v>
          </cell>
        </row>
        <row r="62">
          <cell r="A62" t="str">
            <v>龙川县</v>
          </cell>
          <cell r="B62">
            <v>521.1</v>
          </cell>
          <cell r="C62">
            <v>237.42</v>
          </cell>
          <cell r="D62">
            <v>79.2</v>
          </cell>
          <cell r="E62">
            <v>93</v>
          </cell>
          <cell r="F62">
            <v>83</v>
          </cell>
          <cell r="G62">
            <v>10</v>
          </cell>
          <cell r="H62">
            <v>49.5</v>
          </cell>
        </row>
        <row r="63">
          <cell r="A63" t="str">
            <v>紫金县</v>
          </cell>
          <cell r="B63">
            <v>464.4</v>
          </cell>
          <cell r="C63">
            <v>219.78</v>
          </cell>
          <cell r="D63">
            <v>78.48</v>
          </cell>
          <cell r="E63">
            <v>72</v>
          </cell>
          <cell r="F63">
            <v>64</v>
          </cell>
          <cell r="G63">
            <v>8</v>
          </cell>
          <cell r="H63">
            <v>57.24</v>
          </cell>
        </row>
        <row r="64">
          <cell r="A64" t="str">
            <v>江东新区</v>
          </cell>
        </row>
        <row r="65">
          <cell r="A65" t="str">
            <v>连平县</v>
          </cell>
          <cell r="B65">
            <v>239.94</v>
          </cell>
          <cell r="C65">
            <v>105.48</v>
          </cell>
          <cell r="D65">
            <v>56.34</v>
          </cell>
          <cell r="E65">
            <v>58.5</v>
          </cell>
          <cell r="F65">
            <v>52</v>
          </cell>
          <cell r="G65">
            <v>6.5</v>
          </cell>
          <cell r="H65">
            <v>19.08</v>
          </cell>
        </row>
        <row r="66">
          <cell r="A66" t="str">
            <v>梅州市市辖区</v>
          </cell>
          <cell r="B66">
            <v>0</v>
          </cell>
          <cell r="C66">
            <v>0.18</v>
          </cell>
          <cell r="D66">
            <v>0</v>
          </cell>
          <cell r="E66">
            <v>24.6</v>
          </cell>
          <cell r="F66">
            <v>0</v>
          </cell>
          <cell r="G66">
            <v>24.6</v>
          </cell>
          <cell r="H66">
            <v>0</v>
          </cell>
        </row>
        <row r="67">
          <cell r="A67" t="str">
            <v>梅江区</v>
          </cell>
          <cell r="B67">
            <v>12.06</v>
          </cell>
          <cell r="C67">
            <v>7.38</v>
          </cell>
          <cell r="D67">
            <v>2.7</v>
          </cell>
          <cell r="E67">
            <v>13.5</v>
          </cell>
          <cell r="F67">
            <v>0</v>
          </cell>
          <cell r="G67">
            <v>13.5</v>
          </cell>
          <cell r="H67">
            <v>1.62</v>
          </cell>
        </row>
        <row r="68">
          <cell r="A68" t="str">
            <v>梅县区</v>
          </cell>
          <cell r="B68">
            <v>137.34</v>
          </cell>
          <cell r="C68">
            <v>73.44</v>
          </cell>
          <cell r="D68">
            <v>30.06</v>
          </cell>
          <cell r="E68">
            <v>38.55</v>
          </cell>
          <cell r="F68">
            <v>0</v>
          </cell>
          <cell r="G68">
            <v>38.55</v>
          </cell>
          <cell r="H68">
            <v>16.56</v>
          </cell>
        </row>
        <row r="69">
          <cell r="A69" t="str">
            <v>平远县</v>
          </cell>
          <cell r="B69">
            <v>36.36</v>
          </cell>
          <cell r="C69">
            <v>14.58</v>
          </cell>
          <cell r="D69">
            <v>9.72</v>
          </cell>
          <cell r="E69">
            <v>30.6</v>
          </cell>
          <cell r="F69">
            <v>0</v>
          </cell>
          <cell r="G69">
            <v>30.6</v>
          </cell>
          <cell r="H69">
            <v>4.14</v>
          </cell>
        </row>
        <row r="70">
          <cell r="A70" t="str">
            <v>蕉岭县</v>
          </cell>
          <cell r="B70">
            <v>48.42</v>
          </cell>
          <cell r="C70">
            <v>26.64</v>
          </cell>
          <cell r="D70">
            <v>16.02</v>
          </cell>
          <cell r="E70">
            <v>23.7</v>
          </cell>
          <cell r="F70">
            <v>0</v>
          </cell>
          <cell r="G70">
            <v>23.7</v>
          </cell>
          <cell r="H70">
            <v>3.24</v>
          </cell>
        </row>
        <row r="71">
          <cell r="A71" t="str">
            <v>兴宁市</v>
          </cell>
          <cell r="B71">
            <v>412.2</v>
          </cell>
          <cell r="C71">
            <v>169.74</v>
          </cell>
          <cell r="D71">
            <v>57.78</v>
          </cell>
          <cell r="E71">
            <v>102.75</v>
          </cell>
          <cell r="F71">
            <v>0</v>
          </cell>
          <cell r="G71">
            <v>102.75</v>
          </cell>
          <cell r="H71">
            <v>21.06</v>
          </cell>
        </row>
        <row r="72">
          <cell r="A72" t="str">
            <v>大埔县</v>
          </cell>
          <cell r="B72">
            <v>124.02</v>
          </cell>
          <cell r="C72">
            <v>66.24</v>
          </cell>
          <cell r="D72">
            <v>28.44</v>
          </cell>
          <cell r="E72">
            <v>57.45</v>
          </cell>
          <cell r="F72">
            <v>0</v>
          </cell>
          <cell r="G72">
            <v>57.45</v>
          </cell>
          <cell r="H72">
            <v>18.72</v>
          </cell>
        </row>
        <row r="73">
          <cell r="A73" t="str">
            <v>丰顺县</v>
          </cell>
          <cell r="B73">
            <v>196.74</v>
          </cell>
          <cell r="C73">
            <v>103.86</v>
          </cell>
          <cell r="D73">
            <v>36.36</v>
          </cell>
          <cell r="E73">
            <v>73.5</v>
          </cell>
          <cell r="F73">
            <v>0</v>
          </cell>
          <cell r="G73">
            <v>73.5</v>
          </cell>
          <cell r="H73">
            <v>14.22</v>
          </cell>
        </row>
        <row r="74">
          <cell r="A74" t="str">
            <v>五华县</v>
          </cell>
          <cell r="B74">
            <v>1129.32</v>
          </cell>
          <cell r="C74">
            <v>592.02</v>
          </cell>
          <cell r="D74">
            <v>243.54</v>
          </cell>
          <cell r="E74">
            <v>197.85</v>
          </cell>
          <cell r="F74">
            <v>0</v>
          </cell>
          <cell r="G74">
            <v>197.85</v>
          </cell>
          <cell r="H74">
            <v>71.28</v>
          </cell>
        </row>
        <row r="75">
          <cell r="A75" t="str">
            <v>惠州市市辖区</v>
          </cell>
          <cell r="B75">
            <v>0</v>
          </cell>
          <cell r="C75">
            <v>0</v>
          </cell>
          <cell r="D75">
            <v>0</v>
          </cell>
          <cell r="E75">
            <v>8.55</v>
          </cell>
          <cell r="F75">
            <v>0</v>
          </cell>
          <cell r="G75">
            <v>8.55</v>
          </cell>
          <cell r="H75">
            <v>0</v>
          </cell>
        </row>
        <row r="76">
          <cell r="A76" t="str">
            <v>惠城区</v>
          </cell>
          <cell r="B76">
            <v>0</v>
          </cell>
          <cell r="C76">
            <v>0</v>
          </cell>
          <cell r="D76">
            <v>0</v>
          </cell>
          <cell r="E76">
            <v>10.95</v>
          </cell>
          <cell r="F76">
            <v>0</v>
          </cell>
          <cell r="G76">
            <v>10.95</v>
          </cell>
          <cell r="H76">
            <v>0.9</v>
          </cell>
        </row>
        <row r="77">
          <cell r="A77" t="str">
            <v>仲恺区</v>
          </cell>
        </row>
        <row r="78">
          <cell r="A78" t="str">
            <v>惠阳区</v>
          </cell>
          <cell r="B78">
            <v>0</v>
          </cell>
          <cell r="C78">
            <v>0</v>
          </cell>
          <cell r="D78">
            <v>0</v>
          </cell>
          <cell r="E78">
            <v>12.9</v>
          </cell>
          <cell r="F78">
            <v>0</v>
          </cell>
          <cell r="G78">
            <v>12.9</v>
          </cell>
          <cell r="H78">
            <v>0.36</v>
          </cell>
        </row>
        <row r="79">
          <cell r="A79" t="str">
            <v>大亚湾区</v>
          </cell>
        </row>
        <row r="80">
          <cell r="A80" t="str">
            <v>惠东县</v>
          </cell>
          <cell r="B80">
            <v>404.82</v>
          </cell>
          <cell r="C80">
            <v>216</v>
          </cell>
          <cell r="D80">
            <v>85.5</v>
          </cell>
          <cell r="E80">
            <v>86.1</v>
          </cell>
          <cell r="F80">
            <v>0</v>
          </cell>
          <cell r="G80">
            <v>86.1</v>
          </cell>
          <cell r="H80">
            <v>43.2</v>
          </cell>
        </row>
        <row r="81">
          <cell r="A81" t="str">
            <v>龙门县</v>
          </cell>
          <cell r="B81">
            <v>138.78</v>
          </cell>
          <cell r="C81">
            <v>52.2</v>
          </cell>
          <cell r="D81">
            <v>28.8</v>
          </cell>
          <cell r="E81">
            <v>61.05</v>
          </cell>
          <cell r="F81">
            <v>0</v>
          </cell>
          <cell r="G81">
            <v>61.05</v>
          </cell>
          <cell r="H81">
            <v>8.64</v>
          </cell>
        </row>
        <row r="82">
          <cell r="A82" t="str">
            <v>博罗县</v>
          </cell>
          <cell r="B82">
            <v>124.2</v>
          </cell>
          <cell r="C82">
            <v>59.58</v>
          </cell>
          <cell r="D82">
            <v>23.22</v>
          </cell>
          <cell r="E82">
            <v>39.6</v>
          </cell>
          <cell r="F82">
            <v>0</v>
          </cell>
          <cell r="G82">
            <v>39.6</v>
          </cell>
          <cell r="H82">
            <v>19.08</v>
          </cell>
        </row>
        <row r="83">
          <cell r="A83" t="str">
            <v>汕尾市市辖区</v>
          </cell>
          <cell r="B83">
            <v>0.72</v>
          </cell>
          <cell r="C83">
            <v>0</v>
          </cell>
          <cell r="D83">
            <v>0</v>
          </cell>
          <cell r="E83">
            <v>17.85</v>
          </cell>
          <cell r="F83">
            <v>0</v>
          </cell>
          <cell r="G83">
            <v>17.85</v>
          </cell>
          <cell r="H83">
            <v>0</v>
          </cell>
        </row>
        <row r="84">
          <cell r="A84" t="str">
            <v>城区</v>
          </cell>
          <cell r="B84">
            <v>95.04</v>
          </cell>
          <cell r="C84">
            <v>58.14</v>
          </cell>
          <cell r="D84">
            <v>34.74</v>
          </cell>
          <cell r="E84">
            <v>32.85</v>
          </cell>
          <cell r="F84">
            <v>0</v>
          </cell>
          <cell r="G84">
            <v>32.85</v>
          </cell>
          <cell r="H84">
            <v>11.88</v>
          </cell>
        </row>
        <row r="85">
          <cell r="A85" t="str">
            <v>陆丰市</v>
          </cell>
          <cell r="B85">
            <v>1523.34</v>
          </cell>
          <cell r="C85">
            <v>762.3</v>
          </cell>
          <cell r="D85">
            <v>172.26</v>
          </cell>
          <cell r="E85">
            <v>194.7</v>
          </cell>
          <cell r="F85">
            <v>0</v>
          </cell>
          <cell r="G85">
            <v>194.7</v>
          </cell>
          <cell r="H85">
            <v>70.02</v>
          </cell>
        </row>
        <row r="86">
          <cell r="A86" t="str">
            <v>华侨管理区</v>
          </cell>
        </row>
        <row r="87">
          <cell r="A87" t="str">
            <v>海丰县</v>
          </cell>
          <cell r="B87">
            <v>567.18</v>
          </cell>
          <cell r="C87">
            <v>307.62</v>
          </cell>
          <cell r="D87">
            <v>135</v>
          </cell>
          <cell r="E87">
            <v>159.3</v>
          </cell>
          <cell r="F87">
            <v>0</v>
          </cell>
          <cell r="G87">
            <v>159.3</v>
          </cell>
          <cell r="H87">
            <v>28.44</v>
          </cell>
        </row>
        <row r="88">
          <cell r="A88" t="str">
            <v>红海湾</v>
          </cell>
        </row>
        <row r="89">
          <cell r="A89" t="str">
            <v>陆河县</v>
          </cell>
          <cell r="B89">
            <v>331.02</v>
          </cell>
          <cell r="C89">
            <v>179.1</v>
          </cell>
          <cell r="D89">
            <v>78.12</v>
          </cell>
          <cell r="E89">
            <v>64.65</v>
          </cell>
          <cell r="F89">
            <v>0</v>
          </cell>
          <cell r="G89">
            <v>64.65</v>
          </cell>
          <cell r="H89">
            <v>34.2</v>
          </cell>
        </row>
        <row r="90">
          <cell r="A90" t="str">
            <v>东莞市市辖区</v>
          </cell>
          <cell r="B90">
            <v>0</v>
          </cell>
          <cell r="C90">
            <v>0</v>
          </cell>
          <cell r="D90">
            <v>0</v>
          </cell>
          <cell r="E90">
            <v>39.2</v>
          </cell>
          <cell r="F90">
            <v>0</v>
          </cell>
          <cell r="G90">
            <v>39.2</v>
          </cell>
          <cell r="H90">
            <v>0</v>
          </cell>
        </row>
        <row r="91">
          <cell r="A91" t="str">
            <v>中山市市辖区</v>
          </cell>
          <cell r="B91">
            <v>0</v>
          </cell>
          <cell r="C91">
            <v>0</v>
          </cell>
          <cell r="D91">
            <v>0</v>
          </cell>
          <cell r="E91">
            <v>23.7</v>
          </cell>
          <cell r="F91">
            <v>0</v>
          </cell>
          <cell r="G91">
            <v>23.7</v>
          </cell>
          <cell r="H91">
            <v>0</v>
          </cell>
        </row>
        <row r="92">
          <cell r="A92" t="str">
            <v>江门市市辖区</v>
          </cell>
          <cell r="B92">
            <v>0</v>
          </cell>
          <cell r="C92">
            <v>0</v>
          </cell>
          <cell r="D92">
            <v>0</v>
          </cell>
          <cell r="E92">
            <v>0.9</v>
          </cell>
          <cell r="F92">
            <v>0</v>
          </cell>
          <cell r="G92">
            <v>0.9</v>
          </cell>
          <cell r="H92">
            <v>0</v>
          </cell>
        </row>
        <row r="93">
          <cell r="A93" t="str">
            <v>蓬江区</v>
          </cell>
          <cell r="B93">
            <v>0</v>
          </cell>
          <cell r="C93">
            <v>0</v>
          </cell>
          <cell r="D93">
            <v>0</v>
          </cell>
          <cell r="E93">
            <v>2.35</v>
          </cell>
          <cell r="F93">
            <v>0</v>
          </cell>
          <cell r="G93">
            <v>2.35</v>
          </cell>
          <cell r="H93">
            <v>0</v>
          </cell>
        </row>
        <row r="94">
          <cell r="A94" t="str">
            <v>江海区</v>
          </cell>
          <cell r="B94">
            <v>0</v>
          </cell>
          <cell r="C94">
            <v>0</v>
          </cell>
          <cell r="D94">
            <v>0</v>
          </cell>
          <cell r="E94">
            <v>3.35</v>
          </cell>
          <cell r="F94">
            <v>0</v>
          </cell>
          <cell r="G94">
            <v>3.35</v>
          </cell>
          <cell r="H94">
            <v>0</v>
          </cell>
        </row>
        <row r="95">
          <cell r="A95" t="str">
            <v>新会区</v>
          </cell>
          <cell r="B95">
            <v>0</v>
          </cell>
          <cell r="C95">
            <v>0</v>
          </cell>
          <cell r="D95">
            <v>0</v>
          </cell>
          <cell r="E95">
            <v>26.95</v>
          </cell>
          <cell r="F95">
            <v>0</v>
          </cell>
          <cell r="G95">
            <v>26.95</v>
          </cell>
          <cell r="H95">
            <v>0</v>
          </cell>
        </row>
        <row r="96">
          <cell r="A96" t="str">
            <v>台山市</v>
          </cell>
          <cell r="B96">
            <v>0</v>
          </cell>
          <cell r="C96">
            <v>0</v>
          </cell>
          <cell r="D96">
            <v>0</v>
          </cell>
          <cell r="E96">
            <v>23.75</v>
          </cell>
          <cell r="F96">
            <v>0</v>
          </cell>
          <cell r="G96">
            <v>23.75</v>
          </cell>
          <cell r="H96">
            <v>0</v>
          </cell>
        </row>
        <row r="97">
          <cell r="A97" t="str">
            <v>开平市</v>
          </cell>
          <cell r="B97">
            <v>0</v>
          </cell>
          <cell r="C97">
            <v>0</v>
          </cell>
          <cell r="D97">
            <v>0</v>
          </cell>
          <cell r="E97">
            <v>27.5</v>
          </cell>
          <cell r="F97">
            <v>0</v>
          </cell>
          <cell r="G97">
            <v>27.5</v>
          </cell>
          <cell r="H97">
            <v>0</v>
          </cell>
        </row>
        <row r="98">
          <cell r="A98" t="str">
            <v>鹤山市</v>
          </cell>
          <cell r="B98">
            <v>0</v>
          </cell>
          <cell r="C98">
            <v>0</v>
          </cell>
          <cell r="D98">
            <v>0</v>
          </cell>
          <cell r="E98">
            <v>14.55</v>
          </cell>
          <cell r="F98">
            <v>0</v>
          </cell>
          <cell r="G98">
            <v>14.55</v>
          </cell>
          <cell r="H98">
            <v>0</v>
          </cell>
        </row>
        <row r="99">
          <cell r="A99" t="str">
            <v>恩平市</v>
          </cell>
          <cell r="B99">
            <v>0</v>
          </cell>
          <cell r="C99">
            <v>0</v>
          </cell>
          <cell r="D99">
            <v>0</v>
          </cell>
          <cell r="E99">
            <v>18.95</v>
          </cell>
          <cell r="F99">
            <v>0</v>
          </cell>
          <cell r="G99">
            <v>18.95</v>
          </cell>
          <cell r="H99">
            <v>0</v>
          </cell>
        </row>
        <row r="100">
          <cell r="A100" t="str">
            <v>阳江市市辖区</v>
          </cell>
          <cell r="B100">
            <v>0.18</v>
          </cell>
          <cell r="C100">
            <v>0</v>
          </cell>
          <cell r="D100">
            <v>0</v>
          </cell>
          <cell r="E100">
            <v>48.45</v>
          </cell>
          <cell r="F100">
            <v>0</v>
          </cell>
          <cell r="G100">
            <v>48.45</v>
          </cell>
          <cell r="H100">
            <v>0</v>
          </cell>
        </row>
        <row r="101">
          <cell r="A101" t="str">
            <v>江城区</v>
          </cell>
          <cell r="B101">
            <v>157.5</v>
          </cell>
          <cell r="C101">
            <v>87.48</v>
          </cell>
          <cell r="D101">
            <v>31.32</v>
          </cell>
          <cell r="E101">
            <v>0</v>
          </cell>
          <cell r="F101">
            <v>0</v>
          </cell>
          <cell r="G101">
            <v>0</v>
          </cell>
          <cell r="H101">
            <v>21.06</v>
          </cell>
        </row>
        <row r="102">
          <cell r="A102" t="str">
            <v>海陵区</v>
          </cell>
        </row>
        <row r="103">
          <cell r="A103" t="str">
            <v>阳江市高新区</v>
          </cell>
        </row>
        <row r="104">
          <cell r="A104" t="str">
            <v>阳东区</v>
          </cell>
          <cell r="B104">
            <v>202.5</v>
          </cell>
          <cell r="C104">
            <v>103.68</v>
          </cell>
          <cell r="D104">
            <v>34.2</v>
          </cell>
          <cell r="E104">
            <v>41.1</v>
          </cell>
          <cell r="F104">
            <v>0</v>
          </cell>
          <cell r="G104">
            <v>41.1</v>
          </cell>
          <cell r="H104">
            <v>34.02</v>
          </cell>
        </row>
        <row r="105">
          <cell r="A105" t="str">
            <v>阳西县</v>
          </cell>
          <cell r="B105">
            <v>158.04</v>
          </cell>
          <cell r="C105">
            <v>103.5</v>
          </cell>
          <cell r="D105">
            <v>50.04</v>
          </cell>
          <cell r="E105">
            <v>42.6</v>
          </cell>
          <cell r="F105">
            <v>0</v>
          </cell>
          <cell r="G105">
            <v>42.6</v>
          </cell>
          <cell r="H105">
            <v>25.38</v>
          </cell>
        </row>
        <row r="106">
          <cell r="A106" t="str">
            <v>阳春市</v>
          </cell>
          <cell r="B106">
            <v>550.26</v>
          </cell>
          <cell r="C106">
            <v>255.42</v>
          </cell>
          <cell r="D106">
            <v>103.14</v>
          </cell>
          <cell r="E106">
            <v>87.15</v>
          </cell>
          <cell r="F106">
            <v>0</v>
          </cell>
          <cell r="G106">
            <v>87.15</v>
          </cell>
          <cell r="H106">
            <v>88.38</v>
          </cell>
        </row>
        <row r="107">
          <cell r="A107" t="str">
            <v>湛江市市辖区</v>
          </cell>
          <cell r="B107">
            <v>0</v>
          </cell>
          <cell r="C107">
            <v>0</v>
          </cell>
          <cell r="D107">
            <v>0.36</v>
          </cell>
          <cell r="E107">
            <v>73.5</v>
          </cell>
          <cell r="F107">
            <v>0</v>
          </cell>
          <cell r="G107">
            <v>73.5</v>
          </cell>
          <cell r="H107">
            <v>0.54</v>
          </cell>
        </row>
        <row r="108">
          <cell r="A108" t="str">
            <v>赤坎区</v>
          </cell>
          <cell r="B108">
            <v>5.22</v>
          </cell>
          <cell r="C108">
            <v>3.06</v>
          </cell>
          <cell r="D108">
            <v>2.88</v>
          </cell>
          <cell r="E108">
            <v>9.3</v>
          </cell>
          <cell r="F108">
            <v>0</v>
          </cell>
          <cell r="G108">
            <v>9.3</v>
          </cell>
          <cell r="H108">
            <v>1.98</v>
          </cell>
        </row>
        <row r="109">
          <cell r="A109" t="str">
            <v>霞山区</v>
          </cell>
          <cell r="B109">
            <v>56.88</v>
          </cell>
          <cell r="C109">
            <v>33.3</v>
          </cell>
          <cell r="D109">
            <v>21.24</v>
          </cell>
          <cell r="E109">
            <v>70.95</v>
          </cell>
          <cell r="F109">
            <v>0</v>
          </cell>
          <cell r="G109">
            <v>70.95</v>
          </cell>
          <cell r="H109">
            <v>8.1</v>
          </cell>
        </row>
        <row r="110">
          <cell r="A110" t="str">
            <v>湛江市开发区</v>
          </cell>
        </row>
        <row r="111">
          <cell r="A111" t="str">
            <v>麻章区</v>
          </cell>
          <cell r="B111">
            <v>148.32</v>
          </cell>
          <cell r="C111">
            <v>82.26</v>
          </cell>
          <cell r="D111">
            <v>37.62</v>
          </cell>
          <cell r="E111">
            <v>21.45</v>
          </cell>
          <cell r="F111">
            <v>0</v>
          </cell>
          <cell r="G111">
            <v>21.45</v>
          </cell>
          <cell r="H111">
            <v>20.7</v>
          </cell>
        </row>
        <row r="112">
          <cell r="A112" t="str">
            <v>坡头区</v>
          </cell>
          <cell r="B112">
            <v>148.86</v>
          </cell>
          <cell r="C112">
            <v>79.2</v>
          </cell>
          <cell r="D112">
            <v>53.82</v>
          </cell>
          <cell r="E112">
            <v>44.85</v>
          </cell>
          <cell r="F112">
            <v>0</v>
          </cell>
          <cell r="G112">
            <v>44.85</v>
          </cell>
          <cell r="H112">
            <v>21.78</v>
          </cell>
        </row>
        <row r="113">
          <cell r="A113" t="str">
            <v>南三区</v>
          </cell>
        </row>
        <row r="114">
          <cell r="A114" t="str">
            <v>吴川市</v>
          </cell>
          <cell r="B114">
            <v>423.9</v>
          </cell>
          <cell r="C114">
            <v>272.16</v>
          </cell>
          <cell r="D114">
            <v>131.04</v>
          </cell>
          <cell r="E114">
            <v>126.75</v>
          </cell>
          <cell r="F114">
            <v>0</v>
          </cell>
          <cell r="G114">
            <v>126.75</v>
          </cell>
          <cell r="H114">
            <v>34.2</v>
          </cell>
        </row>
        <row r="115">
          <cell r="A115" t="str">
            <v>遂溪县</v>
          </cell>
          <cell r="B115">
            <v>369.36</v>
          </cell>
          <cell r="C115">
            <v>192.78</v>
          </cell>
          <cell r="D115">
            <v>77.22</v>
          </cell>
          <cell r="E115">
            <v>67.35</v>
          </cell>
          <cell r="F115">
            <v>0</v>
          </cell>
          <cell r="G115">
            <v>67.35</v>
          </cell>
          <cell r="H115">
            <v>53.1</v>
          </cell>
        </row>
        <row r="116">
          <cell r="A116" t="str">
            <v>雷州市</v>
          </cell>
          <cell r="B116">
            <v>2249.82</v>
          </cell>
          <cell r="C116">
            <v>1027.26</v>
          </cell>
          <cell r="D116">
            <v>340.74</v>
          </cell>
          <cell r="E116">
            <v>251.1</v>
          </cell>
          <cell r="F116">
            <v>0</v>
          </cell>
          <cell r="G116">
            <v>251.1</v>
          </cell>
          <cell r="H116">
            <v>166.68</v>
          </cell>
        </row>
        <row r="117">
          <cell r="A117" t="str">
            <v>廉江市</v>
          </cell>
          <cell r="B117">
            <v>813.24</v>
          </cell>
          <cell r="C117">
            <v>389.52</v>
          </cell>
          <cell r="D117">
            <v>126.36</v>
          </cell>
          <cell r="E117">
            <v>147.3</v>
          </cell>
          <cell r="F117">
            <v>0</v>
          </cell>
          <cell r="G117">
            <v>147.3</v>
          </cell>
          <cell r="H117">
            <v>93.96</v>
          </cell>
        </row>
        <row r="118">
          <cell r="A118" t="str">
            <v>徐闻县</v>
          </cell>
          <cell r="B118">
            <v>613.62</v>
          </cell>
          <cell r="C118">
            <v>266.22</v>
          </cell>
          <cell r="D118">
            <v>123.84</v>
          </cell>
          <cell r="E118">
            <v>139.95</v>
          </cell>
          <cell r="F118">
            <v>0</v>
          </cell>
          <cell r="G118">
            <v>139.95</v>
          </cell>
          <cell r="H118">
            <v>44.82</v>
          </cell>
        </row>
        <row r="119">
          <cell r="A119" t="str">
            <v>茂名市市辖区</v>
          </cell>
          <cell r="B119">
            <v>0.18</v>
          </cell>
          <cell r="C119">
            <v>0</v>
          </cell>
          <cell r="D119">
            <v>0</v>
          </cell>
          <cell r="E119">
            <v>28.2</v>
          </cell>
          <cell r="F119">
            <v>0</v>
          </cell>
          <cell r="G119">
            <v>28.2</v>
          </cell>
          <cell r="H119">
            <v>0</v>
          </cell>
        </row>
        <row r="120">
          <cell r="A120" t="str">
            <v>茂南区</v>
          </cell>
          <cell r="B120">
            <v>258.84</v>
          </cell>
          <cell r="C120">
            <v>158.04</v>
          </cell>
          <cell r="D120">
            <v>56.52</v>
          </cell>
          <cell r="E120">
            <v>48</v>
          </cell>
          <cell r="F120">
            <v>0</v>
          </cell>
          <cell r="G120">
            <v>48</v>
          </cell>
          <cell r="H120">
            <v>30.06</v>
          </cell>
        </row>
        <row r="121">
          <cell r="A121" t="str">
            <v>信宜市</v>
          </cell>
          <cell r="B121">
            <v>736.74</v>
          </cell>
          <cell r="C121">
            <v>449.82</v>
          </cell>
          <cell r="D121">
            <v>215.28</v>
          </cell>
          <cell r="E121">
            <v>206.1</v>
          </cell>
          <cell r="F121">
            <v>0</v>
          </cell>
          <cell r="G121">
            <v>206.1</v>
          </cell>
          <cell r="H121">
            <v>176.22</v>
          </cell>
        </row>
        <row r="122">
          <cell r="A122" t="str">
            <v>电白区</v>
          </cell>
          <cell r="B122">
            <v>537.3</v>
          </cell>
          <cell r="C122">
            <v>295.56</v>
          </cell>
          <cell r="D122">
            <v>100.44</v>
          </cell>
          <cell r="E122">
            <v>117.15</v>
          </cell>
          <cell r="F122">
            <v>0</v>
          </cell>
          <cell r="G122">
            <v>117.15</v>
          </cell>
          <cell r="H122">
            <v>54</v>
          </cell>
        </row>
        <row r="123">
          <cell r="A123" t="str">
            <v>茂港区</v>
          </cell>
        </row>
        <row r="124">
          <cell r="A124" t="str">
            <v>滨海新区</v>
          </cell>
        </row>
        <row r="125">
          <cell r="A125" t="str">
            <v>高州市</v>
          </cell>
          <cell r="B125">
            <v>476.28</v>
          </cell>
          <cell r="C125">
            <v>333</v>
          </cell>
          <cell r="D125">
            <v>126.54</v>
          </cell>
          <cell r="E125">
            <v>136.35</v>
          </cell>
          <cell r="F125">
            <v>0</v>
          </cell>
          <cell r="G125">
            <v>136.35</v>
          </cell>
          <cell r="H125">
            <v>69.66</v>
          </cell>
        </row>
        <row r="126">
          <cell r="A126" t="str">
            <v>化州市</v>
          </cell>
          <cell r="B126">
            <v>526.14</v>
          </cell>
          <cell r="C126">
            <v>332.1</v>
          </cell>
          <cell r="D126">
            <v>121.68</v>
          </cell>
          <cell r="E126">
            <v>190.95</v>
          </cell>
          <cell r="F126">
            <v>0</v>
          </cell>
          <cell r="G126">
            <v>190.95</v>
          </cell>
          <cell r="H126">
            <v>31.32</v>
          </cell>
        </row>
        <row r="127">
          <cell r="A127" t="str">
            <v>肇庆市市辖区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</row>
        <row r="128">
          <cell r="A128" t="str">
            <v>端州区</v>
          </cell>
          <cell r="B128">
            <v>0</v>
          </cell>
          <cell r="C128">
            <v>0</v>
          </cell>
          <cell r="D128">
            <v>0.18</v>
          </cell>
          <cell r="E128">
            <v>5.1</v>
          </cell>
          <cell r="F128">
            <v>0</v>
          </cell>
          <cell r="G128">
            <v>5.1</v>
          </cell>
          <cell r="H128">
            <v>0.36</v>
          </cell>
        </row>
        <row r="129">
          <cell r="A129" t="str">
            <v>鼎湖区</v>
          </cell>
          <cell r="B129">
            <v>15.3</v>
          </cell>
          <cell r="C129">
            <v>5.04</v>
          </cell>
          <cell r="D129">
            <v>3.78</v>
          </cell>
          <cell r="E129">
            <v>3</v>
          </cell>
          <cell r="F129">
            <v>0</v>
          </cell>
          <cell r="G129">
            <v>3</v>
          </cell>
          <cell r="H129">
            <v>1.62</v>
          </cell>
        </row>
        <row r="130">
          <cell r="A130" t="str">
            <v>四会市</v>
          </cell>
          <cell r="B130">
            <v>55.26</v>
          </cell>
          <cell r="C130">
            <v>38.16</v>
          </cell>
          <cell r="D130">
            <v>8.82</v>
          </cell>
          <cell r="E130">
            <v>15.3</v>
          </cell>
          <cell r="F130">
            <v>0</v>
          </cell>
          <cell r="G130">
            <v>15.3</v>
          </cell>
          <cell r="H130">
            <v>14.04</v>
          </cell>
        </row>
        <row r="131">
          <cell r="A131" t="str">
            <v>大旺区</v>
          </cell>
        </row>
        <row r="132">
          <cell r="A132" t="str">
            <v>肇庆市高新区</v>
          </cell>
        </row>
        <row r="133">
          <cell r="A133" t="str">
            <v>高要区</v>
          </cell>
          <cell r="B133">
            <v>109.8</v>
          </cell>
          <cell r="C133">
            <v>64.08</v>
          </cell>
          <cell r="D133">
            <v>27.9</v>
          </cell>
          <cell r="E133">
            <v>22.2</v>
          </cell>
          <cell r="F133">
            <v>0</v>
          </cell>
          <cell r="G133">
            <v>22.2</v>
          </cell>
          <cell r="H133">
            <v>7.38</v>
          </cell>
        </row>
        <row r="134">
          <cell r="A134" t="str">
            <v>广宁县</v>
          </cell>
          <cell r="B134">
            <v>293.22</v>
          </cell>
          <cell r="C134">
            <v>138.96</v>
          </cell>
          <cell r="D134">
            <v>43.92</v>
          </cell>
          <cell r="E134">
            <v>35.55</v>
          </cell>
          <cell r="F134">
            <v>0</v>
          </cell>
          <cell r="G134">
            <v>35.55</v>
          </cell>
          <cell r="H134">
            <v>49.5</v>
          </cell>
        </row>
        <row r="135">
          <cell r="A135" t="str">
            <v>德庆县</v>
          </cell>
          <cell r="B135">
            <v>209.16</v>
          </cell>
          <cell r="C135">
            <v>79.2</v>
          </cell>
          <cell r="D135">
            <v>26.64</v>
          </cell>
          <cell r="E135">
            <v>23.1</v>
          </cell>
          <cell r="F135">
            <v>0</v>
          </cell>
          <cell r="G135">
            <v>23.1</v>
          </cell>
          <cell r="H135">
            <v>22.86</v>
          </cell>
        </row>
        <row r="136">
          <cell r="A136" t="str">
            <v>封开县</v>
          </cell>
          <cell r="B136">
            <v>233.82</v>
          </cell>
          <cell r="C136">
            <v>162.54</v>
          </cell>
          <cell r="D136">
            <v>50.76</v>
          </cell>
          <cell r="E136">
            <v>46.35</v>
          </cell>
          <cell r="F136">
            <v>0</v>
          </cell>
          <cell r="G136">
            <v>46.35</v>
          </cell>
          <cell r="H136">
            <v>32.22</v>
          </cell>
        </row>
        <row r="137">
          <cell r="A137" t="str">
            <v>怀集县</v>
          </cell>
          <cell r="B137">
            <v>641.34</v>
          </cell>
          <cell r="C137">
            <v>374.22</v>
          </cell>
          <cell r="D137">
            <v>82.98</v>
          </cell>
          <cell r="E137">
            <v>72.15</v>
          </cell>
          <cell r="F137">
            <v>0</v>
          </cell>
          <cell r="G137">
            <v>72.15</v>
          </cell>
          <cell r="H137">
            <v>69.84</v>
          </cell>
        </row>
        <row r="138">
          <cell r="A138" t="str">
            <v>清远市市辖区</v>
          </cell>
          <cell r="B138">
            <v>0</v>
          </cell>
          <cell r="C138">
            <v>0.18</v>
          </cell>
          <cell r="D138">
            <v>0</v>
          </cell>
          <cell r="E138">
            <v>27.75</v>
          </cell>
          <cell r="F138">
            <v>24</v>
          </cell>
          <cell r="G138">
            <v>3.75</v>
          </cell>
          <cell r="H138">
            <v>0</v>
          </cell>
        </row>
        <row r="139">
          <cell r="A139" t="str">
            <v>清城区</v>
          </cell>
          <cell r="B139">
            <v>58.14</v>
          </cell>
          <cell r="C139">
            <v>37.26</v>
          </cell>
          <cell r="D139">
            <v>12.24</v>
          </cell>
          <cell r="E139">
            <v>0</v>
          </cell>
          <cell r="F139">
            <v>0</v>
          </cell>
          <cell r="G139">
            <v>0</v>
          </cell>
          <cell r="H139">
            <v>10.44</v>
          </cell>
        </row>
        <row r="140">
          <cell r="A140" t="str">
            <v>清新区</v>
          </cell>
          <cell r="B140">
            <v>259.74</v>
          </cell>
          <cell r="C140">
            <v>179.64</v>
          </cell>
          <cell r="D140">
            <v>73.62</v>
          </cell>
          <cell r="E140">
            <v>67.8</v>
          </cell>
          <cell r="F140">
            <v>61</v>
          </cell>
          <cell r="G140">
            <v>6.8</v>
          </cell>
          <cell r="H140">
            <v>55.62</v>
          </cell>
        </row>
        <row r="141">
          <cell r="A141" t="str">
            <v>连州市</v>
          </cell>
          <cell r="B141">
            <v>212.4</v>
          </cell>
          <cell r="C141">
            <v>99.54</v>
          </cell>
          <cell r="D141">
            <v>43.02</v>
          </cell>
          <cell r="E141">
            <v>42</v>
          </cell>
          <cell r="F141">
            <v>37</v>
          </cell>
          <cell r="G141">
            <v>5</v>
          </cell>
          <cell r="H141">
            <v>15.84</v>
          </cell>
        </row>
        <row r="142">
          <cell r="A142" t="str">
            <v>佛冈县</v>
          </cell>
          <cell r="B142">
            <v>207.36</v>
          </cell>
          <cell r="C142">
            <v>94.86</v>
          </cell>
          <cell r="D142">
            <v>33.3</v>
          </cell>
          <cell r="E142">
            <v>37.2</v>
          </cell>
          <cell r="F142">
            <v>33</v>
          </cell>
          <cell r="G142">
            <v>4.2</v>
          </cell>
          <cell r="H142">
            <v>23.4</v>
          </cell>
        </row>
        <row r="143">
          <cell r="A143" t="str">
            <v>阳山县</v>
          </cell>
          <cell r="B143">
            <v>228.6</v>
          </cell>
          <cell r="C143">
            <v>95.94</v>
          </cell>
          <cell r="D143">
            <v>50.04</v>
          </cell>
          <cell r="E143">
            <v>41.25</v>
          </cell>
          <cell r="F143">
            <v>37</v>
          </cell>
          <cell r="G143">
            <v>4.25</v>
          </cell>
          <cell r="H143">
            <v>32.4</v>
          </cell>
        </row>
        <row r="144">
          <cell r="A144" t="str">
            <v>英德市</v>
          </cell>
          <cell r="B144">
            <v>526.68</v>
          </cell>
          <cell r="C144">
            <v>309.06</v>
          </cell>
          <cell r="D144">
            <v>117.72</v>
          </cell>
          <cell r="E144">
            <v>111.6</v>
          </cell>
          <cell r="F144">
            <v>100</v>
          </cell>
          <cell r="G144">
            <v>11.6</v>
          </cell>
          <cell r="H144">
            <v>89.64</v>
          </cell>
        </row>
        <row r="145">
          <cell r="A145" t="str">
            <v>连山县</v>
          </cell>
          <cell r="B145">
            <v>107.28</v>
          </cell>
          <cell r="C145">
            <v>40.14</v>
          </cell>
          <cell r="D145">
            <v>16.92</v>
          </cell>
          <cell r="E145">
            <v>19.05</v>
          </cell>
          <cell r="F145">
            <v>17</v>
          </cell>
          <cell r="G145">
            <v>2.05</v>
          </cell>
          <cell r="H145">
            <v>6.66</v>
          </cell>
        </row>
        <row r="146">
          <cell r="A146" t="str">
            <v>连南县</v>
          </cell>
          <cell r="B146">
            <v>80.46</v>
          </cell>
          <cell r="C146">
            <v>36.9</v>
          </cell>
          <cell r="D146">
            <v>17.28</v>
          </cell>
          <cell r="E146">
            <v>25.35</v>
          </cell>
          <cell r="F146">
            <v>22</v>
          </cell>
          <cell r="G146">
            <v>3.35</v>
          </cell>
          <cell r="H146">
            <v>3.42</v>
          </cell>
        </row>
        <row r="147">
          <cell r="A147" t="str">
            <v>潮州市市辖区</v>
          </cell>
          <cell r="B147">
            <v>0</v>
          </cell>
          <cell r="C147">
            <v>0</v>
          </cell>
          <cell r="D147">
            <v>0</v>
          </cell>
          <cell r="E147">
            <v>15.3</v>
          </cell>
          <cell r="F147">
            <v>0</v>
          </cell>
          <cell r="G147">
            <v>15.3</v>
          </cell>
          <cell r="H147">
            <v>0</v>
          </cell>
        </row>
        <row r="148">
          <cell r="A148" t="str">
            <v>湘桥区</v>
          </cell>
          <cell r="B148">
            <v>30.96</v>
          </cell>
          <cell r="C148">
            <v>16.2</v>
          </cell>
          <cell r="D148">
            <v>12.96</v>
          </cell>
          <cell r="E148">
            <v>9.45</v>
          </cell>
          <cell r="F148">
            <v>0</v>
          </cell>
          <cell r="G148">
            <v>9.45</v>
          </cell>
          <cell r="H148">
            <v>3.96</v>
          </cell>
        </row>
        <row r="149">
          <cell r="A149" t="str">
            <v>潮安区</v>
          </cell>
          <cell r="B149">
            <v>172.98</v>
          </cell>
          <cell r="C149">
            <v>115.92</v>
          </cell>
          <cell r="D149">
            <v>87.48</v>
          </cell>
          <cell r="E149">
            <v>74.1</v>
          </cell>
          <cell r="F149">
            <v>0</v>
          </cell>
          <cell r="G149">
            <v>74.1</v>
          </cell>
          <cell r="H149">
            <v>18.18</v>
          </cell>
        </row>
        <row r="150">
          <cell r="A150" t="str">
            <v>枫溪区</v>
          </cell>
        </row>
        <row r="151">
          <cell r="A151" t="str">
            <v>饶平县</v>
          </cell>
          <cell r="B151">
            <v>260.64</v>
          </cell>
          <cell r="C151">
            <v>107.1</v>
          </cell>
          <cell r="D151">
            <v>45.18</v>
          </cell>
          <cell r="E151">
            <v>51.9</v>
          </cell>
          <cell r="F151">
            <v>0</v>
          </cell>
          <cell r="G151">
            <v>51.9</v>
          </cell>
          <cell r="H151">
            <v>24.48</v>
          </cell>
        </row>
        <row r="152">
          <cell r="A152" t="str">
            <v>揭阳市市辖区</v>
          </cell>
          <cell r="B152">
            <v>0.36</v>
          </cell>
          <cell r="C152">
            <v>0</v>
          </cell>
          <cell r="D152">
            <v>0</v>
          </cell>
          <cell r="E152">
            <v>10.5</v>
          </cell>
          <cell r="F152">
            <v>0</v>
          </cell>
          <cell r="G152">
            <v>10.5</v>
          </cell>
          <cell r="H152">
            <v>0</v>
          </cell>
        </row>
        <row r="153">
          <cell r="A153" t="str">
            <v>榕城区</v>
          </cell>
          <cell r="B153">
            <v>118.98</v>
          </cell>
          <cell r="C153">
            <v>73.26</v>
          </cell>
          <cell r="D153">
            <v>38.52</v>
          </cell>
          <cell r="E153">
            <v>37.65</v>
          </cell>
          <cell r="F153">
            <v>0</v>
          </cell>
          <cell r="G153">
            <v>37.65</v>
          </cell>
          <cell r="H153">
            <v>6.12</v>
          </cell>
        </row>
        <row r="154">
          <cell r="A154" t="str">
            <v>空港区</v>
          </cell>
        </row>
        <row r="155">
          <cell r="A155" t="str">
            <v>揭东区</v>
          </cell>
          <cell r="B155">
            <v>174.6</v>
          </cell>
          <cell r="C155">
            <v>100.26</v>
          </cell>
          <cell r="D155">
            <v>45.18</v>
          </cell>
          <cell r="E155">
            <v>66.75</v>
          </cell>
          <cell r="F155">
            <v>0</v>
          </cell>
          <cell r="G155">
            <v>66.75</v>
          </cell>
          <cell r="H155">
            <v>10.44</v>
          </cell>
        </row>
        <row r="156">
          <cell r="A156" t="str">
            <v>产业园</v>
          </cell>
        </row>
        <row r="157">
          <cell r="A157" t="str">
            <v>普宁市</v>
          </cell>
          <cell r="B157">
            <v>151.02</v>
          </cell>
          <cell r="C157">
            <v>78.12</v>
          </cell>
          <cell r="D157">
            <v>17.46</v>
          </cell>
          <cell r="E157">
            <v>70.5</v>
          </cell>
          <cell r="F157">
            <v>0</v>
          </cell>
          <cell r="G157">
            <v>70.5</v>
          </cell>
          <cell r="H157">
            <v>14.4</v>
          </cell>
        </row>
        <row r="158">
          <cell r="A158" t="str">
            <v>普侨区</v>
          </cell>
        </row>
        <row r="159">
          <cell r="A159" t="str">
            <v>揭西县</v>
          </cell>
          <cell r="B159">
            <v>378.18</v>
          </cell>
          <cell r="C159">
            <v>236.16</v>
          </cell>
          <cell r="D159">
            <v>115.2</v>
          </cell>
          <cell r="E159">
            <v>124.2</v>
          </cell>
          <cell r="F159">
            <v>0</v>
          </cell>
          <cell r="G159">
            <v>124.2</v>
          </cell>
          <cell r="H159">
            <v>25.56</v>
          </cell>
        </row>
        <row r="160">
          <cell r="A160" t="str">
            <v>惠来县</v>
          </cell>
          <cell r="B160">
            <v>678.96</v>
          </cell>
          <cell r="C160">
            <v>330.3</v>
          </cell>
          <cell r="D160">
            <v>76.5</v>
          </cell>
          <cell r="E160">
            <v>140.7</v>
          </cell>
          <cell r="F160">
            <v>0</v>
          </cell>
          <cell r="G160">
            <v>140.7</v>
          </cell>
          <cell r="H160">
            <v>23.4</v>
          </cell>
        </row>
        <row r="161">
          <cell r="A161" t="str">
            <v>大南山</v>
          </cell>
        </row>
        <row r="162">
          <cell r="A162" t="str">
            <v>大南海</v>
          </cell>
        </row>
        <row r="163">
          <cell r="A163" t="str">
            <v>云浮市市辖区</v>
          </cell>
          <cell r="B163">
            <v>0</v>
          </cell>
          <cell r="C163">
            <v>0</v>
          </cell>
          <cell r="D163">
            <v>0.18</v>
          </cell>
          <cell r="E163">
            <v>7.8</v>
          </cell>
          <cell r="F163">
            <v>0</v>
          </cell>
          <cell r="G163">
            <v>7.8</v>
          </cell>
          <cell r="H163">
            <v>0</v>
          </cell>
        </row>
        <row r="164">
          <cell r="A164" t="str">
            <v>云城区</v>
          </cell>
          <cell r="B164">
            <v>114.66</v>
          </cell>
          <cell r="C164">
            <v>56.16</v>
          </cell>
          <cell r="D164">
            <v>17.28</v>
          </cell>
          <cell r="E164">
            <v>22.65</v>
          </cell>
          <cell r="F164">
            <v>0</v>
          </cell>
          <cell r="G164">
            <v>22.65</v>
          </cell>
          <cell r="H164">
            <v>15.48</v>
          </cell>
        </row>
        <row r="165">
          <cell r="A165" t="str">
            <v>郁南县</v>
          </cell>
          <cell r="B165">
            <v>294.66</v>
          </cell>
          <cell r="C165">
            <v>129.06</v>
          </cell>
          <cell r="D165">
            <v>43.92</v>
          </cell>
          <cell r="E165">
            <v>31.35</v>
          </cell>
          <cell r="F165">
            <v>0</v>
          </cell>
          <cell r="G165">
            <v>31.35</v>
          </cell>
          <cell r="H165">
            <v>36.36</v>
          </cell>
        </row>
        <row r="166">
          <cell r="A166" t="str">
            <v>云安区</v>
          </cell>
          <cell r="B166">
            <v>282.78</v>
          </cell>
          <cell r="C166">
            <v>137.52</v>
          </cell>
          <cell r="D166">
            <v>57.78</v>
          </cell>
          <cell r="E166">
            <v>49.05</v>
          </cell>
          <cell r="F166">
            <v>0</v>
          </cell>
          <cell r="G166">
            <v>49.05</v>
          </cell>
          <cell r="H166">
            <v>44.28</v>
          </cell>
        </row>
        <row r="167">
          <cell r="A167" t="str">
            <v>罗定市</v>
          </cell>
          <cell r="B167">
            <v>909.9</v>
          </cell>
          <cell r="C167">
            <v>100.8</v>
          </cell>
          <cell r="D167">
            <v>60.48</v>
          </cell>
          <cell r="E167">
            <v>59.55</v>
          </cell>
          <cell r="F167">
            <v>0</v>
          </cell>
          <cell r="G167">
            <v>59.55</v>
          </cell>
          <cell r="H167">
            <v>39.6</v>
          </cell>
        </row>
        <row r="168">
          <cell r="A168" t="str">
            <v>新兴县</v>
          </cell>
          <cell r="B168">
            <v>174.96</v>
          </cell>
          <cell r="C168">
            <v>491.22</v>
          </cell>
          <cell r="D168">
            <v>187.2</v>
          </cell>
          <cell r="E168">
            <v>193.65</v>
          </cell>
          <cell r="F168">
            <v>0</v>
          </cell>
          <cell r="G168">
            <v>193.65</v>
          </cell>
          <cell r="H168">
            <v>142.74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AZ31"/>
  <sheetViews>
    <sheetView tabSelected="1" zoomScale="70" zoomScaleNormal="70" workbookViewId="0">
      <pane xSplit="2" ySplit="6" topLeftCell="AI7" activePane="bottomRight" state="frozen"/>
      <selection/>
      <selection pane="topRight"/>
      <selection pane="bottomLeft"/>
      <selection pane="bottomRight" activeCell="AU6" sqref="AU6"/>
    </sheetView>
  </sheetViews>
  <sheetFormatPr defaultColWidth="9.81481481481482" defaultRowHeight="18.75" customHeight="1"/>
  <cols>
    <col min="1" max="1" width="4.12962962962963" style="68" customWidth="1"/>
    <col min="2" max="2" width="12.2592592592593" style="68" customWidth="1"/>
    <col min="3" max="3" width="10.6296296296296" style="70" customWidth="1"/>
    <col min="4" max="8" width="12" style="70" customWidth="1"/>
    <col min="9" max="9" width="10.6296296296296" style="70" customWidth="1"/>
    <col min="10" max="15" width="11.6296296296296" style="70" customWidth="1"/>
    <col min="16" max="20" width="11.1111111111111" style="70" customWidth="1"/>
    <col min="21" max="34" width="10.6296296296296" style="70" customWidth="1"/>
    <col min="35" max="39" width="12.2592592592593" style="70" customWidth="1"/>
    <col min="40" max="42" width="11.6666666666667" style="70" customWidth="1"/>
    <col min="43" max="43" width="11.7592592592593" style="70" customWidth="1"/>
    <col min="44" max="45" width="12.6296296296296" style="70" customWidth="1"/>
    <col min="46" max="46" width="9.86111111111111" style="70" customWidth="1"/>
    <col min="47" max="47" width="13.0555555555556" style="70" customWidth="1"/>
    <col min="48" max="49" width="12.6296296296296" style="70" customWidth="1"/>
    <col min="50" max="50" width="16.3518518518519" style="70" customWidth="1"/>
    <col min="51" max="51" width="10.25" style="68" customWidth="1"/>
    <col min="52" max="52" width="8.66666666666667" style="68"/>
  </cols>
  <sheetData>
    <row r="1" customHeight="1" spans="1:2">
      <c r="A1" s="71" t="s">
        <v>0</v>
      </c>
      <c r="B1" s="71"/>
    </row>
    <row r="2" ht="35.25" customHeight="1" spans="1:50">
      <c r="A2" s="72" t="s">
        <v>1</v>
      </c>
      <c r="B2" s="72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</row>
    <row r="3" customHeight="1" spans="2:50">
      <c r="B3" s="58"/>
      <c r="C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 t="s">
        <v>2</v>
      </c>
      <c r="AW3" s="78"/>
      <c r="AX3" s="78"/>
    </row>
    <row r="4" s="116" customFormat="1" ht="39" customHeight="1" spans="1:52">
      <c r="A4" s="117" t="s">
        <v>3</v>
      </c>
      <c r="B4" s="118" t="s">
        <v>4</v>
      </c>
      <c r="C4" s="119" t="s">
        <v>5</v>
      </c>
      <c r="D4" s="119"/>
      <c r="E4" s="119"/>
      <c r="F4" s="119"/>
      <c r="G4" s="119"/>
      <c r="H4" s="119"/>
      <c r="I4" s="119" t="s">
        <v>6</v>
      </c>
      <c r="J4" s="119"/>
      <c r="K4" s="119"/>
      <c r="L4" s="119"/>
      <c r="M4" s="119"/>
      <c r="N4" s="119"/>
      <c r="O4" s="126" t="s">
        <v>7</v>
      </c>
      <c r="P4" s="127"/>
      <c r="Q4" s="127"/>
      <c r="R4" s="127"/>
      <c r="S4" s="127"/>
      <c r="T4" s="127"/>
      <c r="U4" s="119" t="s">
        <v>8</v>
      </c>
      <c r="V4" s="119"/>
      <c r="W4" s="119"/>
      <c r="X4" s="119"/>
      <c r="Y4" s="119"/>
      <c r="Z4" s="119"/>
      <c r="AA4" s="119"/>
      <c r="AB4" s="119" t="s">
        <v>9</v>
      </c>
      <c r="AC4" s="119"/>
      <c r="AD4" s="119"/>
      <c r="AE4" s="119"/>
      <c r="AF4" s="139"/>
      <c r="AG4" s="144"/>
      <c r="AH4" s="119" t="s">
        <v>10</v>
      </c>
      <c r="AI4" s="119"/>
      <c r="AJ4" s="119"/>
      <c r="AK4" s="119"/>
      <c r="AL4" s="119"/>
      <c r="AM4" s="119"/>
      <c r="AN4" s="119" t="s">
        <v>11</v>
      </c>
      <c r="AO4" s="119"/>
      <c r="AP4" s="119"/>
      <c r="AQ4" s="119" t="s">
        <v>12</v>
      </c>
      <c r="AR4" s="144" t="s">
        <v>13</v>
      </c>
      <c r="AS4" s="139"/>
      <c r="AT4" s="61" t="s">
        <v>14</v>
      </c>
      <c r="AU4" s="61"/>
      <c r="AV4" s="148"/>
      <c r="AW4" s="119" t="s">
        <v>15</v>
      </c>
      <c r="AX4" s="119" t="s">
        <v>16</v>
      </c>
      <c r="AY4" s="149"/>
      <c r="AZ4" s="149"/>
    </row>
    <row r="5" s="116" customFormat="1" ht="74" customHeight="1" spans="1:52">
      <c r="A5" s="120"/>
      <c r="B5" s="120"/>
      <c r="C5" s="121" t="s">
        <v>17</v>
      </c>
      <c r="D5" s="121" t="s">
        <v>18</v>
      </c>
      <c r="E5" s="121" t="s">
        <v>19</v>
      </c>
      <c r="F5" s="116" t="s">
        <v>20</v>
      </c>
      <c r="G5" s="121" t="s">
        <v>21</v>
      </c>
      <c r="H5" s="116" t="s">
        <v>22</v>
      </c>
      <c r="I5" s="121" t="s">
        <v>17</v>
      </c>
      <c r="J5" s="121" t="s">
        <v>18</v>
      </c>
      <c r="K5" s="121" t="s">
        <v>19</v>
      </c>
      <c r="L5" s="116" t="s">
        <v>20</v>
      </c>
      <c r="M5" s="121" t="s">
        <v>21</v>
      </c>
      <c r="N5" s="116" t="s">
        <v>22</v>
      </c>
      <c r="O5" s="119" t="s">
        <v>17</v>
      </c>
      <c r="P5" s="119" t="s">
        <v>18</v>
      </c>
      <c r="Q5" s="119" t="s">
        <v>19</v>
      </c>
      <c r="R5" s="116" t="s">
        <v>20</v>
      </c>
      <c r="S5" s="119" t="s">
        <v>21</v>
      </c>
      <c r="T5" s="116" t="s">
        <v>22</v>
      </c>
      <c r="U5" s="136" t="s">
        <v>23</v>
      </c>
      <c r="V5" s="61" t="s">
        <v>18</v>
      </c>
      <c r="W5" s="137" t="s">
        <v>24</v>
      </c>
      <c r="X5" s="119" t="s">
        <v>19</v>
      </c>
      <c r="Y5" s="116" t="s">
        <v>20</v>
      </c>
      <c r="Z5" s="119" t="s">
        <v>21</v>
      </c>
      <c r="AA5" s="116" t="s">
        <v>22</v>
      </c>
      <c r="AB5" s="119" t="s">
        <v>17</v>
      </c>
      <c r="AC5" s="119" t="s">
        <v>18</v>
      </c>
      <c r="AD5" s="119" t="s">
        <v>19</v>
      </c>
      <c r="AE5" s="140" t="s">
        <v>20</v>
      </c>
      <c r="AF5" s="141" t="s">
        <v>21</v>
      </c>
      <c r="AG5" s="116" t="s">
        <v>22</v>
      </c>
      <c r="AH5" s="145" t="s">
        <v>17</v>
      </c>
      <c r="AI5" s="119" t="s">
        <v>18</v>
      </c>
      <c r="AJ5" s="119" t="s">
        <v>19</v>
      </c>
      <c r="AK5" s="116" t="s">
        <v>20</v>
      </c>
      <c r="AL5" s="119" t="s">
        <v>21</v>
      </c>
      <c r="AM5" s="116" t="s">
        <v>22</v>
      </c>
      <c r="AN5" s="119" t="s">
        <v>18</v>
      </c>
      <c r="AO5" s="119" t="s">
        <v>19</v>
      </c>
      <c r="AP5" s="119" t="s">
        <v>21</v>
      </c>
      <c r="AQ5" s="119"/>
      <c r="AR5" s="119" t="s">
        <v>18</v>
      </c>
      <c r="AS5" s="119" t="s">
        <v>21</v>
      </c>
      <c r="AT5" s="61" t="s">
        <v>17</v>
      </c>
      <c r="AU5" s="61" t="s">
        <v>18</v>
      </c>
      <c r="AV5" s="148" t="s">
        <v>24</v>
      </c>
      <c r="AW5" s="119"/>
      <c r="AX5" s="119"/>
      <c r="AY5" s="30" t="s">
        <v>25</v>
      </c>
      <c r="AZ5" s="149"/>
    </row>
    <row r="6" customHeight="1" spans="1:50">
      <c r="A6" s="74"/>
      <c r="B6" s="75" t="s">
        <v>26</v>
      </c>
      <c r="C6" s="122">
        <v>0</v>
      </c>
      <c r="D6" s="122">
        <v>1314.66</v>
      </c>
      <c r="E6" s="122"/>
      <c r="F6" s="122">
        <v>1.01</v>
      </c>
      <c r="G6" s="122"/>
      <c r="H6" s="122">
        <f>D16/0.6*0.3</f>
        <v>3.03</v>
      </c>
      <c r="I6" s="122">
        <v>0</v>
      </c>
      <c r="J6" s="122">
        <v>799.38</v>
      </c>
      <c r="K6" s="128"/>
      <c r="L6" s="128">
        <v>1.03</v>
      </c>
      <c r="M6" s="128">
        <v>1.03</v>
      </c>
      <c r="N6" s="128">
        <f>(J14+J15)/0.6*0.3</f>
        <v>3.09</v>
      </c>
      <c r="O6" s="128">
        <v>0</v>
      </c>
      <c r="P6" s="128">
        <v>308.64</v>
      </c>
      <c r="Q6" s="128"/>
      <c r="R6" s="128">
        <v>0.15</v>
      </c>
      <c r="S6" s="128"/>
      <c r="T6" s="128">
        <f>P13/0.6*0.3</f>
        <v>0.45</v>
      </c>
      <c r="U6" s="128">
        <v>-28.2</v>
      </c>
      <c r="V6" s="128">
        <v>295.95</v>
      </c>
      <c r="W6" s="128">
        <v>41</v>
      </c>
      <c r="X6" s="128"/>
      <c r="Y6" s="128">
        <v>16.42</v>
      </c>
      <c r="Z6" s="128"/>
      <c r="AA6" s="128">
        <f>V7/0.6*0.3</f>
        <v>49.25</v>
      </c>
      <c r="AB6" s="128">
        <v>0</v>
      </c>
      <c r="AC6" s="128">
        <v>251.22</v>
      </c>
      <c r="AD6" s="128"/>
      <c r="AE6" s="142">
        <v>0.8</v>
      </c>
      <c r="AF6" s="142"/>
      <c r="AG6" s="142">
        <f>AC16/0.6*0.3</f>
        <v>2.4</v>
      </c>
      <c r="AH6" s="146">
        <v>0</v>
      </c>
      <c r="AI6" s="122">
        <v>370.74</v>
      </c>
      <c r="AJ6" s="122"/>
      <c r="AK6" s="122">
        <v>1.06</v>
      </c>
      <c r="AL6" s="122"/>
      <c r="AM6" s="122">
        <f>AI17/0.6*0.3</f>
        <v>3.18</v>
      </c>
      <c r="AN6" s="122">
        <v>220.3</v>
      </c>
      <c r="AO6" s="122"/>
      <c r="AP6" s="122"/>
      <c r="AQ6" s="122">
        <f>SUM(AQ7:AQ22)</f>
        <v>0</v>
      </c>
      <c r="AR6" s="122">
        <f>SUM(AR7:AR22)</f>
        <v>-77.89</v>
      </c>
      <c r="AS6" s="122"/>
      <c r="AT6" s="122">
        <f>SUM(AT7:AT22)</f>
        <v>0</v>
      </c>
      <c r="AU6" s="122">
        <f>AU7+AU18+AU19+AU20+AU21+AU22</f>
        <v>3454.8</v>
      </c>
      <c r="AV6" s="135">
        <f>SUM(AV7:AV22)</f>
        <v>41</v>
      </c>
      <c r="AW6" s="122">
        <f>AW7+AW18+AW19+AW20+AW21+AW22+AW24+AW26+AW28</f>
        <v>352.332336021505</v>
      </c>
      <c r="AX6" s="122">
        <f>AX7+AX18+AX19+AX20+AX21+AX22+AX24+AX26+AX28</f>
        <v>2865.09200988992</v>
      </c>
    </row>
    <row r="7" ht="31" customHeight="1" spans="1:51">
      <c r="A7" s="76">
        <v>136</v>
      </c>
      <c r="B7" s="77" t="s">
        <v>27</v>
      </c>
      <c r="C7" s="123"/>
      <c r="D7" s="123">
        <v>6.06</v>
      </c>
      <c r="E7" s="124"/>
      <c r="F7" s="123"/>
      <c r="G7" s="123"/>
      <c r="H7" s="123"/>
      <c r="I7" s="123"/>
      <c r="J7" s="129">
        <v>6.18</v>
      </c>
      <c r="K7" s="123"/>
      <c r="L7" s="123"/>
      <c r="M7" s="123"/>
      <c r="N7" s="123"/>
      <c r="O7" s="123"/>
      <c r="P7" s="123">
        <v>0.9</v>
      </c>
      <c r="Q7" s="123"/>
      <c r="R7" s="123"/>
      <c r="S7" s="123"/>
      <c r="T7" s="123"/>
      <c r="U7" s="123"/>
      <c r="V7" s="123">
        <v>98.5</v>
      </c>
      <c r="W7" s="123"/>
      <c r="X7" s="123"/>
      <c r="Y7" s="123"/>
      <c r="Z7" s="123"/>
      <c r="AA7" s="123"/>
      <c r="AB7" s="123"/>
      <c r="AC7" s="123">
        <v>4.8</v>
      </c>
      <c r="AD7" s="123"/>
      <c r="AE7" s="143"/>
      <c r="AF7" s="123"/>
      <c r="AG7" s="147"/>
      <c r="AH7" s="132"/>
      <c r="AI7" s="123">
        <v>6.36</v>
      </c>
      <c r="AJ7" s="123"/>
      <c r="AK7" s="123"/>
      <c r="AL7" s="123"/>
      <c r="AM7" s="123"/>
      <c r="AN7" s="123">
        <v>220.3</v>
      </c>
      <c r="AO7" s="123">
        <v>36.7166666666667</v>
      </c>
      <c r="AP7" s="123">
        <v>110.15</v>
      </c>
      <c r="AQ7" s="123"/>
      <c r="AR7" s="123"/>
      <c r="AS7" s="123"/>
      <c r="AT7" s="123"/>
      <c r="AU7" s="123">
        <f>C7+D7+I7+J7+O7+P7+U7+V7+AB7+AC7+AH7+AI7+AN7+AQ7+AR7</f>
        <v>343.1</v>
      </c>
      <c r="AV7" s="129"/>
      <c r="AW7" s="123">
        <f>SUM(AW8:AW17)</f>
        <v>36.7166666666667</v>
      </c>
      <c r="AX7" s="123">
        <v>110.15</v>
      </c>
      <c r="AY7" s="68">
        <v>618001</v>
      </c>
    </row>
    <row r="8" ht="31" customHeight="1" spans="1:50">
      <c r="A8" s="76"/>
      <c r="B8" s="97" t="s">
        <v>28</v>
      </c>
      <c r="C8" s="123"/>
      <c r="D8" s="123"/>
      <c r="E8" s="123"/>
      <c r="F8" s="123"/>
      <c r="G8" s="123"/>
      <c r="H8" s="123"/>
      <c r="I8" s="123"/>
      <c r="J8" s="129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>
        <v>21.2798804780876</v>
      </c>
      <c r="W8" s="123"/>
      <c r="X8" s="138"/>
      <c r="Y8" s="123"/>
      <c r="Z8" s="123"/>
      <c r="AA8" s="123"/>
      <c r="AB8" s="123"/>
      <c r="AC8" s="123"/>
      <c r="AD8" s="123"/>
      <c r="AE8" s="131"/>
      <c r="AF8" s="123"/>
      <c r="AG8" s="123"/>
      <c r="AH8" s="132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>
        <f>AN8+AI8+AC8+V8+P8+J8+D8</f>
        <v>21.2798804780876</v>
      </c>
      <c r="AV8" s="129"/>
      <c r="AW8" s="138"/>
      <c r="AX8" s="123"/>
    </row>
    <row r="9" ht="31" customHeight="1" spans="1:50">
      <c r="A9" s="76"/>
      <c r="B9" s="97" t="s">
        <v>29</v>
      </c>
      <c r="C9" s="123"/>
      <c r="D9" s="123"/>
      <c r="E9" s="123"/>
      <c r="F9" s="123"/>
      <c r="G9" s="123"/>
      <c r="H9" s="123"/>
      <c r="I9" s="123"/>
      <c r="J9" s="129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>
        <v>24.7848605577689</v>
      </c>
      <c r="W9" s="123"/>
      <c r="X9" s="138"/>
      <c r="Y9" s="123"/>
      <c r="Z9" s="123"/>
      <c r="AA9" s="123"/>
      <c r="AB9" s="123"/>
      <c r="AC9" s="123"/>
      <c r="AD9" s="123"/>
      <c r="AE9" s="131"/>
      <c r="AF9" s="123"/>
      <c r="AG9" s="123"/>
      <c r="AH9" s="132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>
        <f t="shared" ref="AU9:AU17" si="0">AN9+AI9+AC9+V9+P9+J9+D9</f>
        <v>24.7848605577689</v>
      </c>
      <c r="AV9" s="129"/>
      <c r="AW9" s="138"/>
      <c r="AX9" s="123"/>
    </row>
    <row r="10" ht="31" customHeight="1" spans="1:50">
      <c r="A10" s="76"/>
      <c r="B10" s="97" t="s">
        <v>30</v>
      </c>
      <c r="C10" s="123"/>
      <c r="D10" s="123"/>
      <c r="E10" s="123"/>
      <c r="F10" s="123"/>
      <c r="G10" s="123"/>
      <c r="H10" s="123"/>
      <c r="I10" s="123"/>
      <c r="J10" s="129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>
        <v>17.7749003984064</v>
      </c>
      <c r="W10" s="123"/>
      <c r="X10" s="138"/>
      <c r="Y10" s="123"/>
      <c r="Z10" s="123"/>
      <c r="AA10" s="123"/>
      <c r="AB10" s="123"/>
      <c r="AC10" s="123"/>
      <c r="AD10" s="123"/>
      <c r="AE10" s="131"/>
      <c r="AF10" s="123"/>
      <c r="AG10" s="123"/>
      <c r="AH10" s="132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>
        <f>AN10+AI10+AC10+V10+P10+J10+D10</f>
        <v>17.7749003984064</v>
      </c>
      <c r="AV10" s="129"/>
      <c r="AW10" s="138"/>
      <c r="AX10" s="123"/>
    </row>
    <row r="11" ht="31" customHeight="1" spans="1:50">
      <c r="A11" s="76"/>
      <c r="B11" s="97" t="s">
        <v>31</v>
      </c>
      <c r="C11" s="123"/>
      <c r="D11" s="123"/>
      <c r="E11" s="123"/>
      <c r="F11" s="123"/>
      <c r="G11" s="123"/>
      <c r="H11" s="123"/>
      <c r="I11" s="123"/>
      <c r="J11" s="129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>
        <v>21.0298804780876</v>
      </c>
      <c r="W11" s="123"/>
      <c r="X11" s="138"/>
      <c r="Y11" s="123"/>
      <c r="Z11" s="123"/>
      <c r="AA11" s="123"/>
      <c r="AB11" s="123"/>
      <c r="AC11" s="123"/>
      <c r="AD11" s="123"/>
      <c r="AE11" s="131"/>
      <c r="AF11" s="123"/>
      <c r="AG11" s="123"/>
      <c r="AH11" s="132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>
        <f>AN11+AI11+AC11+V11+P11+J11+D11</f>
        <v>21.0298804780876</v>
      </c>
      <c r="AV11" s="129"/>
      <c r="AW11" s="138"/>
      <c r="AX11" s="123"/>
    </row>
    <row r="12" ht="31" customHeight="1" spans="1:50">
      <c r="A12" s="76"/>
      <c r="B12" s="97" t="s">
        <v>32</v>
      </c>
      <c r="C12" s="123"/>
      <c r="D12" s="123"/>
      <c r="E12" s="123"/>
      <c r="F12" s="123"/>
      <c r="G12" s="123"/>
      <c r="H12" s="123"/>
      <c r="I12" s="123"/>
      <c r="J12" s="129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>
        <v>5.84163346613546</v>
      </c>
      <c r="W12" s="123"/>
      <c r="X12" s="138"/>
      <c r="Y12" s="123"/>
      <c r="Z12" s="123"/>
      <c r="AA12" s="123"/>
      <c r="AB12" s="123"/>
      <c r="AC12" s="123"/>
      <c r="AD12" s="123"/>
      <c r="AE12" s="131"/>
      <c r="AF12" s="123"/>
      <c r="AG12" s="123"/>
      <c r="AH12" s="132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>
        <f>AN12+AI12+AC12+V12+P12+J12+D12</f>
        <v>5.84163346613546</v>
      </c>
      <c r="AV12" s="129"/>
      <c r="AW12" s="138"/>
      <c r="AX12" s="123"/>
    </row>
    <row r="13" ht="31" customHeight="1" spans="1:50">
      <c r="A13" s="76"/>
      <c r="B13" s="77" t="s">
        <v>33</v>
      </c>
      <c r="C13" s="123"/>
      <c r="D13" s="123"/>
      <c r="E13" s="124"/>
      <c r="F13" s="124"/>
      <c r="G13" s="124"/>
      <c r="H13" s="124"/>
      <c r="I13" s="123"/>
      <c r="J13" s="129"/>
      <c r="K13" s="130"/>
      <c r="L13" s="123"/>
      <c r="M13" s="123"/>
      <c r="N13" s="123"/>
      <c r="O13" s="123"/>
      <c r="P13" s="123">
        <v>0.9</v>
      </c>
      <c r="Q13" s="123"/>
      <c r="R13" s="123"/>
      <c r="S13" s="123"/>
      <c r="T13" s="123"/>
      <c r="U13" s="123"/>
      <c r="V13" s="123">
        <v>7.00996015936255</v>
      </c>
      <c r="W13" s="123"/>
      <c r="X13" s="138"/>
      <c r="Y13" s="123"/>
      <c r="Z13" s="123"/>
      <c r="AA13" s="123"/>
      <c r="AB13" s="123"/>
      <c r="AC13" s="123"/>
      <c r="AD13" s="123"/>
      <c r="AE13" s="131"/>
      <c r="AF13" s="123"/>
      <c r="AG13" s="123"/>
      <c r="AH13" s="132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>
        <f>AN13+AI13+AC13+V13+P13+J13+D13</f>
        <v>7.90996015936255</v>
      </c>
      <c r="AV13" s="129"/>
      <c r="AW13" s="138"/>
      <c r="AX13" s="123"/>
    </row>
    <row r="14" ht="31" customHeight="1" spans="1:50">
      <c r="A14" s="76"/>
      <c r="B14" s="77" t="s">
        <v>34</v>
      </c>
      <c r="C14" s="123"/>
      <c r="D14" s="123"/>
      <c r="E14" s="124"/>
      <c r="F14" s="124"/>
      <c r="G14" s="124"/>
      <c r="H14" s="124"/>
      <c r="I14" s="123"/>
      <c r="J14" s="129">
        <v>4.67</v>
      </c>
      <c r="K14" s="131"/>
      <c r="L14" s="123"/>
      <c r="M14" s="132"/>
      <c r="N14" s="133"/>
      <c r="O14" s="123"/>
      <c r="P14" s="123"/>
      <c r="Q14" s="123"/>
      <c r="R14" s="123"/>
      <c r="S14" s="123"/>
      <c r="T14" s="123"/>
      <c r="U14" s="123"/>
      <c r="V14" s="123">
        <v>0.389442231075697</v>
      </c>
      <c r="W14" s="123"/>
      <c r="X14" s="138"/>
      <c r="Y14" s="123"/>
      <c r="Z14" s="123"/>
      <c r="AA14" s="123"/>
      <c r="AB14" s="123"/>
      <c r="AC14" s="123"/>
      <c r="AD14" s="123"/>
      <c r="AE14" s="131"/>
      <c r="AF14" s="123"/>
      <c r="AG14" s="123"/>
      <c r="AH14" s="132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>
        <f>AN14+AI14+AC14+V14+P14+J14+D14</f>
        <v>5.0594422310757</v>
      </c>
      <c r="AV14" s="129"/>
      <c r="AW14" s="138"/>
      <c r="AX14" s="123"/>
    </row>
    <row r="15" ht="31" customHeight="1" spans="1:50">
      <c r="A15" s="76"/>
      <c r="B15" s="77" t="s">
        <v>35</v>
      </c>
      <c r="C15" s="123"/>
      <c r="D15" s="123"/>
      <c r="E15" s="124"/>
      <c r="F15" s="124"/>
      <c r="G15" s="124"/>
      <c r="H15" s="124"/>
      <c r="I15" s="123"/>
      <c r="J15" s="129">
        <v>1.51</v>
      </c>
      <c r="K15" s="131"/>
      <c r="L15" s="123"/>
      <c r="M15" s="132"/>
      <c r="N15" s="133"/>
      <c r="O15" s="123"/>
      <c r="P15" s="123"/>
      <c r="Q15" s="123"/>
      <c r="R15" s="123"/>
      <c r="S15" s="123"/>
      <c r="T15" s="123"/>
      <c r="U15" s="123"/>
      <c r="V15" s="123">
        <v>0.389442231075697</v>
      </c>
      <c r="W15" s="123"/>
      <c r="X15" s="138"/>
      <c r="Y15" s="123"/>
      <c r="Z15" s="123"/>
      <c r="AA15" s="123"/>
      <c r="AB15" s="123"/>
      <c r="AC15" s="123"/>
      <c r="AD15" s="123"/>
      <c r="AE15" s="131"/>
      <c r="AF15" s="123"/>
      <c r="AG15" s="123"/>
      <c r="AH15" s="132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>
        <f>AN15+AI15+AC15+V15+P15+J15+D15</f>
        <v>1.8994422310757</v>
      </c>
      <c r="AV15" s="129"/>
      <c r="AW15" s="138"/>
      <c r="AX15" s="123"/>
    </row>
    <row r="16" ht="31" customHeight="1" spans="1:50">
      <c r="A16" s="76"/>
      <c r="B16" s="92" t="s">
        <v>36</v>
      </c>
      <c r="C16" s="123"/>
      <c r="D16" s="123">
        <v>6.06</v>
      </c>
      <c r="E16" s="125"/>
      <c r="F16" s="124"/>
      <c r="G16" s="124"/>
      <c r="H16" s="124"/>
      <c r="I16" s="123"/>
      <c r="J16" s="129"/>
      <c r="K16" s="134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>
        <v>4.8</v>
      </c>
      <c r="AD16" s="123"/>
      <c r="AE16" s="131"/>
      <c r="AF16" s="123"/>
      <c r="AG16" s="123"/>
      <c r="AH16" s="132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>
        <f>AN16+AI16+AC16+V16+P16+J16+D16</f>
        <v>10.86</v>
      </c>
      <c r="AV16" s="129"/>
      <c r="AW16" s="123"/>
      <c r="AX16" s="123"/>
    </row>
    <row r="17" ht="31" customHeight="1" spans="1:52">
      <c r="A17" s="76"/>
      <c r="B17" s="77" t="s">
        <v>37</v>
      </c>
      <c r="C17" s="123"/>
      <c r="D17" s="123"/>
      <c r="E17" s="124"/>
      <c r="F17" s="124"/>
      <c r="G17" s="124"/>
      <c r="H17" s="124"/>
      <c r="I17" s="123"/>
      <c r="J17" s="129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31"/>
      <c r="AF17" s="123"/>
      <c r="AG17" s="123"/>
      <c r="AH17" s="132"/>
      <c r="AI17" s="123">
        <v>6.36</v>
      </c>
      <c r="AJ17" s="123"/>
      <c r="AK17" s="123"/>
      <c r="AL17" s="123"/>
      <c r="AM17" s="123"/>
      <c r="AN17" s="123">
        <v>220.3</v>
      </c>
      <c r="AO17" s="123">
        <v>36.7166666666667</v>
      </c>
      <c r="AP17" s="123">
        <v>110.15</v>
      </c>
      <c r="AQ17" s="123"/>
      <c r="AR17" s="123"/>
      <c r="AS17" s="123"/>
      <c r="AT17" s="123"/>
      <c r="AU17" s="123">
        <f>AN17+AI17+AC17+V17+P17+J17+D17</f>
        <v>226.66</v>
      </c>
      <c r="AV17" s="129"/>
      <c r="AW17" s="123">
        <f t="shared" ref="AW17:AW22" si="1">AO17+AK17+AJ17+AE17+AD17+Y17+X17+R17+Q17+L17+K17+F17+E17</f>
        <v>36.7166666666667</v>
      </c>
      <c r="AX17" s="123">
        <v>110.15</v>
      </c>
      <c r="AZ17" s="150"/>
    </row>
    <row r="18" ht="30" customHeight="1" spans="1:51">
      <c r="A18" s="76">
        <v>137</v>
      </c>
      <c r="B18" s="77" t="s">
        <v>38</v>
      </c>
      <c r="C18" s="123"/>
      <c r="D18" s="123">
        <v>105.24</v>
      </c>
      <c r="E18" s="123">
        <v>2.631</v>
      </c>
      <c r="F18" s="123">
        <v>0.89</v>
      </c>
      <c r="G18" s="123">
        <f t="shared" ref="G18:G22" si="2">D18/0.6*0.3</f>
        <v>52.62</v>
      </c>
      <c r="H18" s="123">
        <f>F18/F6*H6</f>
        <v>2.67</v>
      </c>
      <c r="I18" s="123"/>
      <c r="J18" s="129">
        <v>60.3</v>
      </c>
      <c r="K18" s="123">
        <v>1.5075</v>
      </c>
      <c r="L18" s="123">
        <v>0.778333333333333</v>
      </c>
      <c r="M18" s="123">
        <f t="shared" ref="M18:M22" si="3">J18/0.6*0.3</f>
        <v>30.15</v>
      </c>
      <c r="N18" s="123">
        <f>L18/L6*N6</f>
        <v>2.335</v>
      </c>
      <c r="O18" s="123"/>
      <c r="P18" s="123">
        <v>31.44</v>
      </c>
      <c r="Q18" s="123">
        <v>0.786</v>
      </c>
      <c r="R18" s="123">
        <v>0.15</v>
      </c>
      <c r="S18" s="123">
        <f t="shared" ref="S18:S22" si="4">P18/0.6*0.3</f>
        <v>15.72</v>
      </c>
      <c r="T18" s="130">
        <v>0.45</v>
      </c>
      <c r="U18" s="123">
        <v>-28.2</v>
      </c>
      <c r="V18" s="123"/>
      <c r="W18" s="123"/>
      <c r="X18" s="123"/>
      <c r="Y18" s="123">
        <v>8.80409946236561</v>
      </c>
      <c r="Z18" s="123">
        <v>-14.1</v>
      </c>
      <c r="AA18" s="123">
        <f>Y18/Y6*AA6</f>
        <v>26.4069365725643</v>
      </c>
      <c r="AB18" s="123"/>
      <c r="AC18" s="123">
        <v>27.6</v>
      </c>
      <c r="AD18" s="123">
        <v>0.69</v>
      </c>
      <c r="AE18" s="123">
        <v>0.8</v>
      </c>
      <c r="AF18" s="123">
        <f t="shared" ref="AF18:AF22" si="5">AC18/0.6*0.3</f>
        <v>13.8</v>
      </c>
      <c r="AG18" s="123">
        <v>2.4</v>
      </c>
      <c r="AH18" s="132"/>
      <c r="AI18" s="123">
        <v>51.6</v>
      </c>
      <c r="AJ18" s="123">
        <v>1.29</v>
      </c>
      <c r="AK18" s="123">
        <v>1.06</v>
      </c>
      <c r="AL18" s="123">
        <f t="shared" ref="AL18:AL22" si="6">AI18/0.6*0.3</f>
        <v>25.8</v>
      </c>
      <c r="AM18" s="123">
        <v>3.18</v>
      </c>
      <c r="AN18" s="123"/>
      <c r="AO18" s="123"/>
      <c r="AP18" s="123"/>
      <c r="AQ18" s="123"/>
      <c r="AR18" s="123"/>
      <c r="AS18" s="123"/>
      <c r="AT18" s="123"/>
      <c r="AU18" s="123">
        <f t="shared" ref="AU18:AU22" si="7">C18+D18+I18+J18+O18+P18+U18+V18+AB18+AC18+AH18+AI18+AN18+AQ18+AR18</f>
        <v>247.98</v>
      </c>
      <c r="AV18" s="129"/>
      <c r="AW18" s="123">
        <f>AO18+AK18+AJ18+AE18+AD18+Y18+X18+R18+Q18+L18+K18+F18+E18</f>
        <v>19.3869327956989</v>
      </c>
      <c r="AX18" s="123">
        <v>161.439936572564</v>
      </c>
      <c r="AY18" s="68">
        <v>618002</v>
      </c>
    </row>
    <row r="19" ht="30" customHeight="1" spans="1:52">
      <c r="A19" s="76">
        <v>138</v>
      </c>
      <c r="B19" s="77" t="s">
        <v>39</v>
      </c>
      <c r="C19" s="123"/>
      <c r="D19" s="123">
        <v>434.58</v>
      </c>
      <c r="E19" s="123">
        <v>10.8645</v>
      </c>
      <c r="F19" s="123">
        <v>0.12</v>
      </c>
      <c r="G19" s="123">
        <f>D19/0.6*0.3</f>
        <v>217.29</v>
      </c>
      <c r="H19" s="123">
        <f>F19/F6*H6</f>
        <v>0.36</v>
      </c>
      <c r="I19" s="123"/>
      <c r="J19" s="129">
        <v>272.28</v>
      </c>
      <c r="K19" s="123">
        <v>6.807</v>
      </c>
      <c r="L19" s="123">
        <v>0.251666666666667</v>
      </c>
      <c r="M19" s="123">
        <f>J19/0.6*0.3</f>
        <v>136.14</v>
      </c>
      <c r="N19" s="123">
        <f>L19/L6*N6</f>
        <v>0.755000000000001</v>
      </c>
      <c r="O19" s="123"/>
      <c r="P19" s="123">
        <v>118.44</v>
      </c>
      <c r="Q19" s="123">
        <v>2.961</v>
      </c>
      <c r="R19" s="123"/>
      <c r="S19" s="123">
        <f>P19/0.6*0.3</f>
        <v>59.22</v>
      </c>
      <c r="T19" s="123"/>
      <c r="U19" s="123"/>
      <c r="V19" s="123">
        <v>94.35</v>
      </c>
      <c r="W19" s="123"/>
      <c r="X19" s="123">
        <v>2.35875</v>
      </c>
      <c r="Y19" s="123">
        <v>3.90557795698926</v>
      </c>
      <c r="Z19" s="123">
        <f t="shared" ref="Z19:Z22" si="8">V19/0.6*0.3</f>
        <v>47.175</v>
      </c>
      <c r="AA19" s="123">
        <f>Y19/Y6*AA6</f>
        <v>11.7143553216639</v>
      </c>
      <c r="AB19" s="123"/>
      <c r="AC19" s="123">
        <v>110.04</v>
      </c>
      <c r="AD19" s="123">
        <v>2.751</v>
      </c>
      <c r="AE19" s="131"/>
      <c r="AF19" s="123">
        <f>AC19/0.6*0.3</f>
        <v>55.02</v>
      </c>
      <c r="AG19" s="123"/>
      <c r="AH19" s="132"/>
      <c r="AI19" s="123">
        <v>120.62</v>
      </c>
      <c r="AJ19" s="123">
        <v>3.0155</v>
      </c>
      <c r="AK19" s="123"/>
      <c r="AL19" s="123">
        <f>AI19/0.6*0.3</f>
        <v>60.31</v>
      </c>
      <c r="AM19" s="123"/>
      <c r="AN19" s="123"/>
      <c r="AO19" s="123"/>
      <c r="AP19" s="123"/>
      <c r="AQ19" s="123"/>
      <c r="AR19" s="123"/>
      <c r="AS19" s="123"/>
      <c r="AT19" s="123"/>
      <c r="AU19" s="123">
        <f>C19+D19+I19+J19+O19+P19+U19+V19+AB19+AC19+AH19+AI19+AN19+AQ19+AR19</f>
        <v>1150.31</v>
      </c>
      <c r="AV19" s="129"/>
      <c r="AW19" s="123">
        <f>AO19+AK19+AJ19+AE19+AD19+Y19+X19+R19+Q19+L19+K19+F19+E19</f>
        <v>33.0349946236559</v>
      </c>
      <c r="AX19" s="123">
        <v>587.984355321664</v>
      </c>
      <c r="AY19" s="68">
        <v>618003</v>
      </c>
      <c r="AZ19" s="151"/>
    </row>
    <row r="20" ht="30" customHeight="1" spans="1:52">
      <c r="A20" s="76">
        <v>139</v>
      </c>
      <c r="B20" s="77" t="s">
        <v>40</v>
      </c>
      <c r="C20" s="123"/>
      <c r="D20" s="123">
        <v>214.56</v>
      </c>
      <c r="E20" s="123">
        <v>14.304</v>
      </c>
      <c r="F20" s="123"/>
      <c r="G20" s="123">
        <f>D20/0.6*0.3</f>
        <v>107.28</v>
      </c>
      <c r="H20" s="123"/>
      <c r="I20" s="123"/>
      <c r="J20" s="129">
        <v>127.86</v>
      </c>
      <c r="K20" s="123">
        <v>8.524</v>
      </c>
      <c r="L20" s="123"/>
      <c r="M20" s="123">
        <f>J20/0.6*0.3</f>
        <v>63.93</v>
      </c>
      <c r="N20" s="123"/>
      <c r="O20" s="123"/>
      <c r="P20" s="123">
        <v>36.66</v>
      </c>
      <c r="Q20" s="123">
        <v>2.444</v>
      </c>
      <c r="R20" s="123"/>
      <c r="S20" s="123">
        <f>P20/0.6*0.3</f>
        <v>18.33</v>
      </c>
      <c r="T20" s="123"/>
      <c r="U20" s="123"/>
      <c r="V20" s="123">
        <v>40.3</v>
      </c>
      <c r="W20" s="123"/>
      <c r="X20" s="123">
        <v>2.68666666666667</v>
      </c>
      <c r="Y20" s="123">
        <v>0.728158602150539</v>
      </c>
      <c r="Z20" s="123">
        <f>V20/0.6*0.3</f>
        <v>20.15</v>
      </c>
      <c r="AA20" s="123">
        <f>Y20/Y6*AA6</f>
        <v>2.18403234810682</v>
      </c>
      <c r="AB20" s="123"/>
      <c r="AC20" s="123">
        <v>22.32</v>
      </c>
      <c r="AD20" s="123">
        <v>1.488</v>
      </c>
      <c r="AE20" s="131"/>
      <c r="AF20" s="123">
        <f>AC20/0.6*0.3</f>
        <v>11.16</v>
      </c>
      <c r="AG20" s="123"/>
      <c r="AH20" s="132"/>
      <c r="AI20" s="123">
        <v>48.88</v>
      </c>
      <c r="AJ20" s="123">
        <v>3.25866666666667</v>
      </c>
      <c r="AK20" s="123"/>
      <c r="AL20" s="123">
        <f>AI20/0.6*0.3</f>
        <v>24.44</v>
      </c>
      <c r="AM20" s="123"/>
      <c r="AN20" s="123"/>
      <c r="AO20" s="123"/>
      <c r="AP20" s="123"/>
      <c r="AQ20" s="123"/>
      <c r="AR20" s="123"/>
      <c r="AS20" s="123"/>
      <c r="AT20" s="123"/>
      <c r="AU20" s="123">
        <f>C20+D20+I20+J20+O20+P20+U20+V20+AB20+AC20+AH20+AI20+AN20+AQ20+AR20</f>
        <v>490.58</v>
      </c>
      <c r="AV20" s="129"/>
      <c r="AW20" s="123">
        <f>AO20+AK20+AJ20+AE20+AD20+Y20+X20+R20+Q20+L20+K20+F20+E20</f>
        <v>33.4334919354839</v>
      </c>
      <c r="AX20" s="123">
        <v>247.474032348107</v>
      </c>
      <c r="AY20" s="68">
        <v>618005</v>
      </c>
      <c r="AZ20" s="151"/>
    </row>
    <row r="21" ht="30" customHeight="1" spans="1:52">
      <c r="A21" s="76">
        <v>140</v>
      </c>
      <c r="B21" s="77" t="s">
        <v>41</v>
      </c>
      <c r="C21" s="123"/>
      <c r="D21" s="123">
        <v>286.26</v>
      </c>
      <c r="E21" s="123">
        <v>11.9275</v>
      </c>
      <c r="F21" s="123"/>
      <c r="G21" s="123">
        <f>D21/0.6*0.3</f>
        <v>143.13</v>
      </c>
      <c r="H21" s="123"/>
      <c r="I21" s="123"/>
      <c r="J21" s="129">
        <v>128.34</v>
      </c>
      <c r="K21" s="123">
        <v>5.3475</v>
      </c>
      <c r="L21" s="123"/>
      <c r="M21" s="123">
        <f>J21/0.6*0.3</f>
        <v>64.17</v>
      </c>
      <c r="N21" s="123"/>
      <c r="O21" s="123"/>
      <c r="P21" s="123">
        <v>48.96</v>
      </c>
      <c r="Q21" s="123">
        <v>2.04</v>
      </c>
      <c r="R21" s="123"/>
      <c r="S21" s="123">
        <f>P21/0.6*0.3</f>
        <v>24.48</v>
      </c>
      <c r="T21" s="123"/>
      <c r="U21" s="123"/>
      <c r="V21" s="123">
        <v>14.55</v>
      </c>
      <c r="W21" s="123">
        <v>41</v>
      </c>
      <c r="X21" s="123">
        <v>0.60625</v>
      </c>
      <c r="Y21" s="123">
        <v>0.3309811827957</v>
      </c>
      <c r="Z21" s="123">
        <f>V21/0.6*0.3</f>
        <v>7.275</v>
      </c>
      <c r="AA21" s="123">
        <f>Y21/Y6*AA6</f>
        <v>0.992741976412193</v>
      </c>
      <c r="AB21" s="123"/>
      <c r="AC21" s="123">
        <v>33.66</v>
      </c>
      <c r="AD21" s="123">
        <v>1.4025</v>
      </c>
      <c r="AE21" s="131"/>
      <c r="AF21" s="123">
        <f>AC21/0.6*0.3</f>
        <v>16.83</v>
      </c>
      <c r="AG21" s="123"/>
      <c r="AH21" s="132"/>
      <c r="AI21" s="123">
        <v>51.5</v>
      </c>
      <c r="AJ21" s="123">
        <v>2.14583333333333</v>
      </c>
      <c r="AK21" s="123"/>
      <c r="AL21" s="123">
        <f>AI21/0.6*0.3</f>
        <v>25.75</v>
      </c>
      <c r="AM21" s="123"/>
      <c r="AN21" s="123"/>
      <c r="AO21" s="123"/>
      <c r="AP21" s="123"/>
      <c r="AQ21" s="123"/>
      <c r="AR21" s="123">
        <v>-19.89</v>
      </c>
      <c r="AS21" s="123">
        <f>AR21/0.6*0.3</f>
        <v>-9.945</v>
      </c>
      <c r="AT21" s="123"/>
      <c r="AU21" s="123">
        <f>C21+D21+I21+J21+O21+P21+U21+V21+AB21+AC21+AH21+AI21+AN21+AQ21+AR21</f>
        <v>543.38</v>
      </c>
      <c r="AV21" s="129">
        <f t="shared" ref="AV19:AV21" si="9">W21</f>
        <v>41</v>
      </c>
      <c r="AW21" s="123">
        <f>AO21+AK21+AJ21+AE21+AD21+Y21+X21+R21+Q21+L21+K21+F21+E21</f>
        <v>23.800564516129</v>
      </c>
      <c r="AX21" s="123">
        <v>272.682741976412</v>
      </c>
      <c r="AY21" s="68">
        <v>618006</v>
      </c>
      <c r="AZ21" s="151"/>
    </row>
    <row r="22" ht="30" customHeight="1" spans="1:52">
      <c r="A22" s="76">
        <v>141</v>
      </c>
      <c r="B22" s="77" t="s">
        <v>42</v>
      </c>
      <c r="C22" s="123"/>
      <c r="D22" s="123">
        <v>267.96</v>
      </c>
      <c r="E22" s="123">
        <v>31.262</v>
      </c>
      <c r="F22" s="123"/>
      <c r="G22" s="123">
        <f>D22/0.6*0.3</f>
        <v>133.98</v>
      </c>
      <c r="H22" s="123"/>
      <c r="I22" s="123"/>
      <c r="J22" s="129">
        <v>204.42</v>
      </c>
      <c r="K22" s="123">
        <v>23.849</v>
      </c>
      <c r="L22" s="123"/>
      <c r="M22" s="123">
        <f>J22/0.6*0.3</f>
        <v>102.21</v>
      </c>
      <c r="N22" s="123"/>
      <c r="O22" s="123"/>
      <c r="P22" s="123">
        <v>72.24</v>
      </c>
      <c r="Q22" s="123">
        <v>8.428</v>
      </c>
      <c r="R22" s="123"/>
      <c r="S22" s="123">
        <f>P22/0.6*0.3</f>
        <v>36.12</v>
      </c>
      <c r="T22" s="123"/>
      <c r="U22" s="123"/>
      <c r="V22" s="123">
        <v>48.25</v>
      </c>
      <c r="W22" s="123"/>
      <c r="X22" s="123">
        <v>5.62916666666667</v>
      </c>
      <c r="Y22" s="123">
        <v>0.992943548387099</v>
      </c>
      <c r="Z22" s="123">
        <f>V22/0.6*0.3</f>
        <v>24.125</v>
      </c>
      <c r="AA22" s="123">
        <f>Y22/Y6*AA6</f>
        <v>2.97822592923658</v>
      </c>
      <c r="AB22" s="123"/>
      <c r="AC22" s="123">
        <v>52.8</v>
      </c>
      <c r="AD22" s="123">
        <v>6.16</v>
      </c>
      <c r="AE22" s="131"/>
      <c r="AF22" s="123">
        <f>AC22/0.6*0.3</f>
        <v>26.4</v>
      </c>
      <c r="AG22" s="123"/>
      <c r="AH22" s="132"/>
      <c r="AI22" s="123">
        <v>91.78</v>
      </c>
      <c r="AJ22" s="123">
        <v>10.7076666666667</v>
      </c>
      <c r="AK22" s="123"/>
      <c r="AL22" s="123">
        <f>AI22/0.6*0.3</f>
        <v>45.89</v>
      </c>
      <c r="AM22" s="123"/>
      <c r="AN22" s="123"/>
      <c r="AO22" s="123"/>
      <c r="AP22" s="123"/>
      <c r="AQ22" s="123"/>
      <c r="AR22" s="123">
        <v>-58</v>
      </c>
      <c r="AS22" s="123">
        <f>AR22/0.6*0.3</f>
        <v>-29</v>
      </c>
      <c r="AT22" s="123"/>
      <c r="AU22" s="123">
        <f>C22+D22+I22+J22+O22+P22+U22+V22+AB22+AC22+AH22+AI22+AN22+AQ22+AR22</f>
        <v>679.45</v>
      </c>
      <c r="AV22" s="129"/>
      <c r="AW22" s="123">
        <f>AO22+AK22+AJ22+AE22+AD22+Y22+X22+R22+Q22+L22+K22+F22+E22</f>
        <v>87.0287768817205</v>
      </c>
      <c r="AX22" s="123">
        <v>342.706225929236</v>
      </c>
      <c r="AY22" s="68">
        <v>618009</v>
      </c>
      <c r="AZ22" s="151"/>
    </row>
    <row r="23" ht="30" customHeight="1" spans="1:52">
      <c r="A23" s="74"/>
      <c r="B23" s="75" t="s">
        <v>43</v>
      </c>
      <c r="C23" s="122">
        <v>0</v>
      </c>
      <c r="D23" s="122">
        <v>754.56</v>
      </c>
      <c r="E23" s="122"/>
      <c r="F23" s="122"/>
      <c r="G23" s="122"/>
      <c r="H23" s="122"/>
      <c r="I23" s="122">
        <v>0</v>
      </c>
      <c r="J23" s="135">
        <v>470.76</v>
      </c>
      <c r="K23" s="122"/>
      <c r="L23" s="122"/>
      <c r="M23" s="122"/>
      <c r="N23" s="122"/>
      <c r="O23" s="122">
        <v>0</v>
      </c>
      <c r="P23" s="122">
        <v>221.52</v>
      </c>
      <c r="Q23" s="122"/>
      <c r="R23" s="122"/>
      <c r="S23" s="122"/>
      <c r="T23" s="122"/>
      <c r="U23" s="122">
        <v>0</v>
      </c>
      <c r="V23" s="122">
        <v>64.9</v>
      </c>
      <c r="W23" s="122">
        <v>129</v>
      </c>
      <c r="X23" s="122"/>
      <c r="Y23" s="122"/>
      <c r="Z23" s="122"/>
      <c r="AA23" s="122"/>
      <c r="AB23" s="122">
        <v>0</v>
      </c>
      <c r="AC23" s="122">
        <v>221.34</v>
      </c>
      <c r="AD23" s="122"/>
      <c r="AE23" s="122"/>
      <c r="AF23" s="122"/>
      <c r="AG23" s="122"/>
      <c r="AH23" s="146">
        <v>0</v>
      </c>
      <c r="AI23" s="122">
        <v>243.58</v>
      </c>
      <c r="AJ23" s="122"/>
      <c r="AK23" s="122"/>
      <c r="AL23" s="122"/>
      <c r="AM23" s="122"/>
      <c r="AN23" s="122">
        <v>0</v>
      </c>
      <c r="AO23" s="122"/>
      <c r="AP23" s="122"/>
      <c r="AQ23" s="122">
        <f>SUM(AQ24)</f>
        <v>0</v>
      </c>
      <c r="AR23" s="122">
        <f>SUM(AR24)</f>
        <v>0</v>
      </c>
      <c r="AS23" s="122"/>
      <c r="AT23" s="122">
        <f>SUM(AT24)</f>
        <v>0</v>
      </c>
      <c r="AU23" s="122">
        <f>SUM(AU24)</f>
        <v>1976.66</v>
      </c>
      <c r="AV23" s="135">
        <f>SUM(AV24)</f>
        <v>129</v>
      </c>
      <c r="AW23" s="123"/>
      <c r="AX23" s="123"/>
      <c r="AZ23" s="151"/>
    </row>
    <row r="24" ht="30" customHeight="1" spans="1:52">
      <c r="A24" s="76">
        <v>142</v>
      </c>
      <c r="B24" s="77" t="s">
        <v>43</v>
      </c>
      <c r="C24" s="123"/>
      <c r="D24" s="123">
        <v>754.56</v>
      </c>
      <c r="E24" s="123">
        <v>31.44</v>
      </c>
      <c r="F24" s="123"/>
      <c r="G24" s="123">
        <f t="shared" ref="G24:G28" si="10">D24/0.6*0.3</f>
        <v>377.28</v>
      </c>
      <c r="H24" s="123"/>
      <c r="I24" s="123"/>
      <c r="J24" s="129">
        <v>470.76</v>
      </c>
      <c r="K24" s="123">
        <v>19.615</v>
      </c>
      <c r="L24" s="123"/>
      <c r="M24" s="123">
        <f t="shared" ref="M24:M28" si="11">J24/0.6*0.3</f>
        <v>235.38</v>
      </c>
      <c r="N24" s="123"/>
      <c r="O24" s="123"/>
      <c r="P24" s="123">
        <v>221.52</v>
      </c>
      <c r="Q24" s="123">
        <v>9.23</v>
      </c>
      <c r="R24" s="123"/>
      <c r="S24" s="123">
        <f t="shared" ref="S24:S28" si="12">P24/0.6*0.3</f>
        <v>110.76</v>
      </c>
      <c r="T24" s="123"/>
      <c r="U24" s="123"/>
      <c r="V24" s="123">
        <v>64.9</v>
      </c>
      <c r="W24" s="123">
        <v>129</v>
      </c>
      <c r="X24" s="123">
        <v>2.70416666666667</v>
      </c>
      <c r="Y24" s="123">
        <v>1.05935483870968</v>
      </c>
      <c r="Z24" s="123">
        <f>V24/0.6*0.3</f>
        <v>32.45</v>
      </c>
      <c r="AA24" s="123">
        <f>Y24/Y6*AA6</f>
        <v>3.17741935483871</v>
      </c>
      <c r="AB24" s="123"/>
      <c r="AC24" s="123">
        <v>221.34</v>
      </c>
      <c r="AD24" s="123">
        <v>9.2225</v>
      </c>
      <c r="AE24" s="131"/>
      <c r="AF24" s="123">
        <f t="shared" ref="AF24:AF28" si="13">AC24/0.6*0.3</f>
        <v>110.67</v>
      </c>
      <c r="AG24" s="123"/>
      <c r="AH24" s="132"/>
      <c r="AI24" s="123">
        <v>243.58</v>
      </c>
      <c r="AJ24" s="123">
        <v>10.1491666666667</v>
      </c>
      <c r="AK24" s="123"/>
      <c r="AL24" s="123">
        <f t="shared" ref="AL24:AL28" si="14">AI24/0.6*0.3</f>
        <v>121.79</v>
      </c>
      <c r="AM24" s="123"/>
      <c r="AN24" s="123"/>
      <c r="AO24" s="123"/>
      <c r="AP24" s="123"/>
      <c r="AQ24" s="123"/>
      <c r="AR24" s="123"/>
      <c r="AS24" s="123"/>
      <c r="AT24" s="123"/>
      <c r="AU24" s="123">
        <f t="shared" ref="AU24:AU28" si="15">C24+D24+I24+J24+O24+P24+U24+V24+AB24+AC24+AH24+AI24+AN24+AQ24+AR24</f>
        <v>1976.66</v>
      </c>
      <c r="AV24" s="129">
        <f t="shared" ref="AV24:AV28" si="16">W24</f>
        <v>129</v>
      </c>
      <c r="AW24" s="123">
        <f t="shared" ref="AW24:AW28" si="17">AO24+AK24+AJ24+AE24+AD24+Y24+X24+R24+Q24+L24+K24+F24+E24</f>
        <v>83.420188172043</v>
      </c>
      <c r="AX24" s="123">
        <v>991.507419354839</v>
      </c>
      <c r="AY24" s="68">
        <v>618004</v>
      </c>
      <c r="AZ24" s="151"/>
    </row>
    <row r="25" ht="30" customHeight="1" spans="1:52">
      <c r="A25" s="74"/>
      <c r="B25" s="75" t="s">
        <v>44</v>
      </c>
      <c r="C25" s="122">
        <v>0</v>
      </c>
      <c r="D25" s="122">
        <v>16.08</v>
      </c>
      <c r="E25" s="122"/>
      <c r="F25" s="122"/>
      <c r="G25" s="122"/>
      <c r="H25" s="122"/>
      <c r="I25" s="122">
        <v>0</v>
      </c>
      <c r="J25" s="135">
        <v>5.58</v>
      </c>
      <c r="K25" s="122"/>
      <c r="L25" s="122"/>
      <c r="M25" s="122"/>
      <c r="N25" s="122"/>
      <c r="O25" s="122">
        <v>0</v>
      </c>
      <c r="P25" s="122">
        <v>0.239999999999997</v>
      </c>
      <c r="Q25" s="122"/>
      <c r="R25" s="122"/>
      <c r="S25" s="122"/>
      <c r="T25" s="122"/>
      <c r="U25" s="122">
        <v>-0.549999999999999</v>
      </c>
      <c r="V25" s="122">
        <v>0</v>
      </c>
      <c r="W25" s="122">
        <v>0</v>
      </c>
      <c r="X25" s="122"/>
      <c r="Y25" s="122"/>
      <c r="Z25" s="122"/>
      <c r="AA25" s="122"/>
      <c r="AB25" s="122">
        <v>0</v>
      </c>
      <c r="AC25" s="122">
        <v>6.3</v>
      </c>
      <c r="AD25" s="122"/>
      <c r="AE25" s="122"/>
      <c r="AF25" s="122"/>
      <c r="AG25" s="122"/>
      <c r="AH25" s="146">
        <v>0</v>
      </c>
      <c r="AI25" s="122">
        <v>27.48</v>
      </c>
      <c r="AJ25" s="122"/>
      <c r="AK25" s="122"/>
      <c r="AL25" s="122"/>
      <c r="AM25" s="122"/>
      <c r="AN25" s="122">
        <v>0</v>
      </c>
      <c r="AO25" s="122"/>
      <c r="AP25" s="122"/>
      <c r="AQ25" s="122">
        <f>SUM(AQ26)</f>
        <v>0</v>
      </c>
      <c r="AR25" s="122">
        <f>SUM(AR26)</f>
        <v>0</v>
      </c>
      <c r="AS25" s="122"/>
      <c r="AT25" s="122">
        <f>SUM(AT26)</f>
        <v>0</v>
      </c>
      <c r="AU25" s="122">
        <f>SUM(AU26)</f>
        <v>55.13</v>
      </c>
      <c r="AV25" s="135">
        <f>SUM(AV26)</f>
        <v>0</v>
      </c>
      <c r="AW25" s="123"/>
      <c r="AX25" s="123"/>
      <c r="AZ25" s="151"/>
    </row>
    <row r="26" ht="30" customHeight="1" spans="1:52">
      <c r="A26" s="76">
        <v>143</v>
      </c>
      <c r="B26" s="77" t="s">
        <v>44</v>
      </c>
      <c r="C26" s="123"/>
      <c r="D26" s="123">
        <v>16.08</v>
      </c>
      <c r="E26" s="123">
        <v>1.876</v>
      </c>
      <c r="F26" s="123"/>
      <c r="G26" s="123">
        <f>D26/0.6*0.3</f>
        <v>8.04</v>
      </c>
      <c r="H26" s="123"/>
      <c r="I26" s="123"/>
      <c r="J26" s="129">
        <v>5.58</v>
      </c>
      <c r="K26" s="123">
        <v>0.651</v>
      </c>
      <c r="L26" s="123"/>
      <c r="M26" s="123">
        <f>J26/0.6*0.3</f>
        <v>2.79</v>
      </c>
      <c r="N26" s="123"/>
      <c r="O26" s="123"/>
      <c r="P26" s="123">
        <v>0.239999999999997</v>
      </c>
      <c r="Q26" s="123">
        <v>0.0279999999999997</v>
      </c>
      <c r="R26" s="123"/>
      <c r="S26" s="123">
        <f>P26/0.6*0.3</f>
        <v>0.119999999999999</v>
      </c>
      <c r="T26" s="123"/>
      <c r="U26" s="123">
        <v>-0.549999999999999</v>
      </c>
      <c r="V26" s="123"/>
      <c r="W26" s="123"/>
      <c r="X26" s="123"/>
      <c r="Y26" s="123">
        <v>0.13241935483871</v>
      </c>
      <c r="Z26" s="123">
        <f>U26/0.6*0.3</f>
        <v>-0.275</v>
      </c>
      <c r="AA26" s="123">
        <f>Y26/Y6*AA6</f>
        <v>0.397177419354839</v>
      </c>
      <c r="AB26" s="123"/>
      <c r="AC26" s="123">
        <v>6.3</v>
      </c>
      <c r="AD26" s="123">
        <v>0.735</v>
      </c>
      <c r="AE26" s="131"/>
      <c r="AF26" s="123">
        <f>AC26/0.6*0.3</f>
        <v>3.15</v>
      </c>
      <c r="AG26" s="123"/>
      <c r="AH26" s="132"/>
      <c r="AI26" s="123">
        <v>27.48</v>
      </c>
      <c r="AJ26" s="123">
        <v>3.206</v>
      </c>
      <c r="AK26" s="123"/>
      <c r="AL26" s="123">
        <f>AI26/0.6*0.3</f>
        <v>13.74</v>
      </c>
      <c r="AM26" s="123"/>
      <c r="AN26" s="123"/>
      <c r="AO26" s="123"/>
      <c r="AP26" s="123"/>
      <c r="AQ26" s="123"/>
      <c r="AR26" s="123"/>
      <c r="AS26" s="123"/>
      <c r="AT26" s="123"/>
      <c r="AU26" s="123">
        <f>C26+D26+I26+J26+O26+P26+U26+V26+AB26+AC26+AH26+AI26+AN26+AQ26+AR26</f>
        <v>55.13</v>
      </c>
      <c r="AV26" s="129"/>
      <c r="AW26" s="123">
        <f>AO26+AK26+AJ26+AE26+AD26+Y26+X26+R26+Q26+L26+K26+F26+E26</f>
        <v>6.62841935483871</v>
      </c>
      <c r="AX26" s="123">
        <v>27.9621774193548</v>
      </c>
      <c r="AY26" s="68">
        <v>618007</v>
      </c>
      <c r="AZ26" s="151"/>
    </row>
    <row r="27" ht="30" customHeight="1" spans="1:52">
      <c r="A27" s="74"/>
      <c r="B27" s="75" t="s">
        <v>45</v>
      </c>
      <c r="C27" s="122">
        <v>0</v>
      </c>
      <c r="D27" s="122">
        <v>97.5</v>
      </c>
      <c r="E27" s="122"/>
      <c r="F27" s="122"/>
      <c r="G27" s="122"/>
      <c r="H27" s="122"/>
      <c r="I27" s="122">
        <v>0</v>
      </c>
      <c r="J27" s="135">
        <v>60.3</v>
      </c>
      <c r="K27" s="122"/>
      <c r="L27" s="122"/>
      <c r="M27" s="122"/>
      <c r="N27" s="122"/>
      <c r="O27" s="122">
        <v>0</v>
      </c>
      <c r="P27" s="122">
        <v>20.52</v>
      </c>
      <c r="Q27" s="122"/>
      <c r="R27" s="122"/>
      <c r="S27" s="122"/>
      <c r="T27" s="122"/>
      <c r="U27" s="122">
        <v>0</v>
      </c>
      <c r="V27" s="122">
        <v>19.85</v>
      </c>
      <c r="W27" s="122">
        <v>0</v>
      </c>
      <c r="X27" s="122"/>
      <c r="Y27" s="122"/>
      <c r="Z27" s="122"/>
      <c r="AA27" s="122"/>
      <c r="AB27" s="122">
        <v>0</v>
      </c>
      <c r="AC27" s="122">
        <v>24.3</v>
      </c>
      <c r="AD27" s="122"/>
      <c r="AE27" s="122"/>
      <c r="AF27" s="122"/>
      <c r="AG27" s="122"/>
      <c r="AH27" s="146">
        <v>0</v>
      </c>
      <c r="AI27" s="122">
        <v>21.12</v>
      </c>
      <c r="AJ27" s="122"/>
      <c r="AK27" s="122"/>
      <c r="AL27" s="122"/>
      <c r="AM27" s="122"/>
      <c r="AN27" s="122">
        <v>0</v>
      </c>
      <c r="AO27" s="122"/>
      <c r="AP27" s="122"/>
      <c r="AQ27" s="122">
        <f>SUM(AQ28)</f>
        <v>0</v>
      </c>
      <c r="AR27" s="122">
        <f>SUM(AR28)</f>
        <v>0</v>
      </c>
      <c r="AS27" s="122"/>
      <c r="AT27" s="122">
        <f>SUM(AT28)</f>
        <v>0</v>
      </c>
      <c r="AU27" s="122">
        <f>SUM(AU28)</f>
        <v>243.59</v>
      </c>
      <c r="AV27" s="135">
        <f>SUM(AV28)</f>
        <v>0</v>
      </c>
      <c r="AW27" s="123"/>
      <c r="AX27" s="123"/>
      <c r="AZ27" s="151"/>
    </row>
    <row r="28" ht="30" customHeight="1" spans="1:52">
      <c r="A28" s="76">
        <v>144</v>
      </c>
      <c r="B28" s="77" t="s">
        <v>45</v>
      </c>
      <c r="C28" s="123"/>
      <c r="D28" s="123">
        <v>97.5</v>
      </c>
      <c r="E28" s="123">
        <v>11.375</v>
      </c>
      <c r="F28" s="123"/>
      <c r="G28" s="123">
        <f>D28/0.6*0.3</f>
        <v>48.75</v>
      </c>
      <c r="H28" s="123"/>
      <c r="I28" s="123"/>
      <c r="J28" s="129">
        <v>60.3</v>
      </c>
      <c r="K28" s="123">
        <v>7.035</v>
      </c>
      <c r="L28" s="123"/>
      <c r="M28" s="123">
        <f>J28/0.6*0.3</f>
        <v>30.15</v>
      </c>
      <c r="N28" s="123"/>
      <c r="O28" s="123"/>
      <c r="P28" s="123">
        <v>20.52</v>
      </c>
      <c r="Q28" s="123">
        <v>2.394</v>
      </c>
      <c r="R28" s="123"/>
      <c r="S28" s="123">
        <f>P28/0.6*0.3</f>
        <v>10.26</v>
      </c>
      <c r="T28" s="123"/>
      <c r="U28" s="123"/>
      <c r="V28" s="123">
        <v>19.85</v>
      </c>
      <c r="W28" s="123"/>
      <c r="X28" s="123">
        <v>2.31583333333333</v>
      </c>
      <c r="Y28" s="123">
        <v>0.463467741935484</v>
      </c>
      <c r="Z28" s="123">
        <f>V28/0.6*0.3</f>
        <v>9.925</v>
      </c>
      <c r="AA28" s="123">
        <f>Y28/Y6*AA6</f>
        <v>1.39012096774194</v>
      </c>
      <c r="AB28" s="123"/>
      <c r="AC28" s="123">
        <v>24.3</v>
      </c>
      <c r="AD28" s="123">
        <v>2.835</v>
      </c>
      <c r="AE28" s="131"/>
      <c r="AF28" s="123">
        <f>AC28/0.6*0.3</f>
        <v>12.15</v>
      </c>
      <c r="AG28" s="123"/>
      <c r="AH28" s="132"/>
      <c r="AI28" s="123">
        <v>21.12</v>
      </c>
      <c r="AJ28" s="123">
        <v>2.464</v>
      </c>
      <c r="AK28" s="123"/>
      <c r="AL28" s="123">
        <f>AI28/0.6*0.3</f>
        <v>10.56</v>
      </c>
      <c r="AM28" s="123"/>
      <c r="AN28" s="123"/>
      <c r="AO28" s="123"/>
      <c r="AP28" s="123"/>
      <c r="AQ28" s="123"/>
      <c r="AR28" s="123"/>
      <c r="AS28" s="123"/>
      <c r="AT28" s="123"/>
      <c r="AU28" s="123">
        <f>C28+D28+I28+J28+O28+P28+U28+V28+AB28+AC28+AH28+AI28+AN28+AQ28+AR28</f>
        <v>243.59</v>
      </c>
      <c r="AV28" s="129">
        <f>W28</f>
        <v>0</v>
      </c>
      <c r="AW28" s="123">
        <f>AO28+AK28+AJ28+AE28+AD28+Y28+X28+R28+Q28+L28+K28+F28+E28</f>
        <v>28.8823010752688</v>
      </c>
      <c r="AX28" s="123">
        <v>123.185120967742</v>
      </c>
      <c r="AY28" s="68">
        <v>618008</v>
      </c>
      <c r="AZ28" s="151"/>
    </row>
    <row r="31" customHeight="1" spans="47:50">
      <c r="AU31" s="70">
        <f>AU28+AU26+AU24+AU6</f>
        <v>5730.18</v>
      </c>
      <c r="AX31" s="70">
        <f>AU31/0.6*0.3</f>
        <v>2865.09</v>
      </c>
    </row>
  </sheetData>
  <mergeCells count="16">
    <mergeCell ref="A1:B1"/>
    <mergeCell ref="A2:AV2"/>
    <mergeCell ref="C4:H4"/>
    <mergeCell ref="I4:N4"/>
    <mergeCell ref="O4:T4"/>
    <mergeCell ref="U4:AA4"/>
    <mergeCell ref="AB4:AG4"/>
    <mergeCell ref="AH4:AM4"/>
    <mergeCell ref="AN4:AP4"/>
    <mergeCell ref="AR4:AS4"/>
    <mergeCell ref="AT4:AV4"/>
    <mergeCell ref="A4:A5"/>
    <mergeCell ref="B4:B5"/>
    <mergeCell ref="AQ4:AQ5"/>
    <mergeCell ref="AW4:AW5"/>
    <mergeCell ref="AX4:AX5"/>
  </mergeCells>
  <pageMargins left="0.0777777777777778" right="0.15625" top="0.393055555555556" bottom="0.313888888888889" header="0.313888888888889" footer="0.15625"/>
  <pageSetup paperSize="9" scale="60" fitToHeight="12" orientation="landscape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19"/>
  <sheetViews>
    <sheetView workbookViewId="0">
      <selection activeCell="A22" sqref="A22"/>
    </sheetView>
  </sheetViews>
  <sheetFormatPr defaultColWidth="9.81481481481482" defaultRowHeight="14.4"/>
  <cols>
    <col min="1" max="2" width="15" customWidth="1"/>
  </cols>
  <sheetData>
    <row r="1" spans="1:2">
      <c r="A1" s="1" t="s">
        <v>279</v>
      </c>
      <c r="B1" s="1">
        <f>SUM(B2:B9)</f>
        <v>16837</v>
      </c>
    </row>
    <row r="2" spans="1:5">
      <c r="A2" t="s">
        <v>5</v>
      </c>
      <c r="B2" s="1">
        <f t="shared" ref="B2:B7" si="0">SUM(C2:E2)</f>
        <v>6290</v>
      </c>
      <c r="C2">
        <v>1296</v>
      </c>
      <c r="D2">
        <v>4770</v>
      </c>
      <c r="E2">
        <v>224</v>
      </c>
    </row>
    <row r="3" spans="1:5">
      <c r="A3" t="s">
        <v>6</v>
      </c>
      <c r="B3" s="1">
        <f t="shared" ref="B3:B9" si="1">SUM(C3:E3)</f>
        <v>3594</v>
      </c>
      <c r="C3">
        <v>718</v>
      </c>
      <c r="D3">
        <v>2789</v>
      </c>
      <c r="E3">
        <v>87</v>
      </c>
    </row>
    <row r="4" spans="1:5">
      <c r="A4" t="s">
        <v>7</v>
      </c>
      <c r="B4" s="1">
        <f>SUM(C4:E4)</f>
        <v>2007</v>
      </c>
      <c r="C4">
        <v>428</v>
      </c>
      <c r="D4">
        <v>1540</v>
      </c>
      <c r="E4">
        <v>39</v>
      </c>
    </row>
    <row r="5" spans="1:11">
      <c r="A5" t="s">
        <v>8</v>
      </c>
      <c r="B5" s="1">
        <f>SUM(C5:K5)</f>
        <v>2607</v>
      </c>
      <c r="C5">
        <v>428</v>
      </c>
      <c r="D5">
        <v>1540</v>
      </c>
      <c r="E5">
        <v>39</v>
      </c>
      <c r="F5">
        <v>137</v>
      </c>
      <c r="G5">
        <v>454</v>
      </c>
      <c r="H5">
        <v>0</v>
      </c>
      <c r="I5">
        <v>4</v>
      </c>
      <c r="J5">
        <v>5</v>
      </c>
      <c r="K5">
        <v>0</v>
      </c>
    </row>
    <row r="6" spans="1:5">
      <c r="A6" t="s">
        <v>280</v>
      </c>
      <c r="B6" s="1">
        <f t="shared" ref="B6:B9" si="2">SUM(C6:E6)</f>
        <v>1579</v>
      </c>
      <c r="C6">
        <v>1058</v>
      </c>
      <c r="D6">
        <v>472</v>
      </c>
      <c r="E6">
        <v>49</v>
      </c>
    </row>
    <row r="7" spans="1:3">
      <c r="A7" t="s">
        <v>281</v>
      </c>
      <c r="B7" s="1">
        <f>SUM(C7:E7)</f>
        <v>204</v>
      </c>
      <c r="C7">
        <v>204</v>
      </c>
    </row>
    <row r="8" spans="1:3">
      <c r="A8" t="s">
        <v>282</v>
      </c>
      <c r="B8" s="1">
        <f>SUM(C8:E8)</f>
        <v>376</v>
      </c>
      <c r="C8">
        <v>376</v>
      </c>
    </row>
    <row r="9" spans="1:3">
      <c r="A9" t="s">
        <v>283</v>
      </c>
      <c r="B9" s="1">
        <f>SUM(C9:E9)</f>
        <v>180</v>
      </c>
      <c r="C9">
        <v>180</v>
      </c>
    </row>
    <row r="11" spans="1:2">
      <c r="A11" s="1" t="s">
        <v>284</v>
      </c>
      <c r="B11" s="1">
        <f>SUM(B12:B19)</f>
        <v>24603.87</v>
      </c>
    </row>
    <row r="12" spans="1:2">
      <c r="A12" t="s">
        <v>5</v>
      </c>
      <c r="B12">
        <v>9731.28</v>
      </c>
    </row>
    <row r="13" spans="1:2">
      <c r="A13" t="s">
        <v>6</v>
      </c>
      <c r="B13">
        <v>6050.46</v>
      </c>
    </row>
    <row r="14" spans="1:2">
      <c r="A14" t="s">
        <v>7</v>
      </c>
      <c r="B14">
        <v>2339.4</v>
      </c>
    </row>
    <row r="15" spans="1:2">
      <c r="A15" t="s">
        <v>8</v>
      </c>
      <c r="B15">
        <v>2240.35</v>
      </c>
    </row>
    <row r="16" spans="1:2">
      <c r="A16" t="s">
        <v>280</v>
      </c>
      <c r="B16">
        <v>140.4</v>
      </c>
    </row>
    <row r="17" spans="1:2">
      <c r="A17" t="s">
        <v>281</v>
      </c>
      <c r="B17">
        <v>-9594.72</v>
      </c>
    </row>
    <row r="18" spans="1:2">
      <c r="A18" t="s">
        <v>282</v>
      </c>
      <c r="B18">
        <v>13492.56</v>
      </c>
    </row>
    <row r="19" spans="1:2">
      <c r="A19" t="s">
        <v>283</v>
      </c>
      <c r="B19">
        <v>204.14</v>
      </c>
    </row>
  </sheetData>
  <pageMargins left="0.75" right="0.75" top="1" bottom="1" header="0.511805555555556" footer="0.511805555555556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AF20"/>
  <sheetViews>
    <sheetView workbookViewId="0">
      <pane xSplit="2" ySplit="6" topLeftCell="Q9" activePane="bottomRight" state="frozen"/>
      <selection/>
      <selection pane="topRight"/>
      <selection pane="bottomLeft"/>
      <selection pane="bottomRight" activeCell="AF9" sqref="AF9"/>
    </sheetView>
  </sheetViews>
  <sheetFormatPr defaultColWidth="9.81481481481482" defaultRowHeight="18.75" customHeight="1"/>
  <cols>
    <col min="1" max="1" width="4.12962962962963" style="68" customWidth="1"/>
    <col min="2" max="2" width="12.2592592592593" style="68" customWidth="1"/>
    <col min="3" max="10" width="8" style="68" customWidth="1"/>
    <col min="11" max="11" width="8.37962962962963" style="68" customWidth="1"/>
    <col min="12" max="12" width="9.25925925925926" style="68" customWidth="1"/>
    <col min="13" max="13" width="8.12962962962963" style="68" customWidth="1"/>
    <col min="14" max="14" width="8.37962962962963" style="68" customWidth="1"/>
    <col min="15" max="15" width="7.75925925925926" style="68" customWidth="1"/>
    <col min="16" max="16" width="14" style="68" customWidth="1"/>
    <col min="17" max="17" width="10.6296296296296" style="69" customWidth="1"/>
    <col min="18" max="19" width="9.5" style="70" customWidth="1"/>
    <col min="20" max="21" width="12.6296296296296" style="70" customWidth="1"/>
    <col min="22" max="22" width="12.6296296296296" style="68" customWidth="1"/>
    <col min="23" max="23" width="11.8796296296296" style="68" customWidth="1"/>
    <col min="24" max="24" width="13" style="68" customWidth="1"/>
    <col min="25" max="25" width="12.1296296296296" style="68" customWidth="1"/>
    <col min="26" max="26" width="9.37962962962963" style="68" customWidth="1"/>
    <col min="27" max="27" width="12.2592592592593" style="68" customWidth="1"/>
    <col min="28" max="31" width="8.25925925925926" style="68"/>
    <col min="32" max="32" width="8.66666666666667" style="68"/>
    <col min="33" max="16384" width="8.25925925925926" style="68"/>
  </cols>
  <sheetData>
    <row r="1" customHeight="1" spans="1:2">
      <c r="A1" s="71" t="s">
        <v>46</v>
      </c>
      <c r="B1" s="71"/>
    </row>
    <row r="2" ht="35.25" customHeight="1" spans="1:27">
      <c r="A2" s="72" t="s">
        <v>47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</row>
    <row r="3" customHeight="1" spans="2:27">
      <c r="B3" s="58"/>
      <c r="C3" s="58"/>
      <c r="R3" s="78"/>
      <c r="S3" s="78"/>
      <c r="T3" s="78"/>
      <c r="U3" s="78"/>
      <c r="W3" s="58"/>
      <c r="X3" s="58"/>
      <c r="AA3" s="58" t="s">
        <v>2</v>
      </c>
    </row>
    <row r="4" s="67" customFormat="1" ht="34.5" customHeight="1" spans="1:32">
      <c r="A4" s="36" t="s">
        <v>3</v>
      </c>
      <c r="B4" s="36" t="s">
        <v>4</v>
      </c>
      <c r="C4" s="38" t="s">
        <v>48</v>
      </c>
      <c r="D4" s="39"/>
      <c r="E4" s="39"/>
      <c r="F4" s="73"/>
      <c r="G4" s="38" t="s">
        <v>49</v>
      </c>
      <c r="H4" s="39"/>
      <c r="I4" s="39"/>
      <c r="J4" s="73"/>
      <c r="K4" s="49" t="s">
        <v>50</v>
      </c>
      <c r="L4" s="49"/>
      <c r="M4" s="49"/>
      <c r="N4" s="49"/>
      <c r="O4" s="43" t="s">
        <v>51</v>
      </c>
      <c r="P4" s="43"/>
      <c r="Q4" s="79" t="s">
        <v>52</v>
      </c>
      <c r="R4" s="80"/>
      <c r="S4" s="81" t="s">
        <v>53</v>
      </c>
      <c r="T4" s="81"/>
      <c r="U4" s="81"/>
      <c r="V4" s="81"/>
      <c r="W4" s="83" t="s">
        <v>54</v>
      </c>
      <c r="X4" s="93"/>
      <c r="Y4" s="43" t="s">
        <v>55</v>
      </c>
      <c r="Z4" s="49" t="s">
        <v>14</v>
      </c>
      <c r="AA4" s="49"/>
      <c r="AC4" s="60" t="s">
        <v>56</v>
      </c>
      <c r="AD4" s="49" t="s">
        <v>57</v>
      </c>
      <c r="AE4" s="49" t="s">
        <v>58</v>
      </c>
      <c r="AF4" s="49" t="s">
        <v>59</v>
      </c>
    </row>
    <row r="5" s="67" customFormat="1" ht="38.25" customHeight="1" spans="1:32">
      <c r="A5" s="40"/>
      <c r="B5" s="40"/>
      <c r="C5" s="91" t="s">
        <v>60</v>
      </c>
      <c r="D5" s="91" t="s">
        <v>61</v>
      </c>
      <c r="E5" s="43" t="s">
        <v>62</v>
      </c>
      <c r="F5" s="43" t="s">
        <v>63</v>
      </c>
      <c r="G5" s="91" t="s">
        <v>60</v>
      </c>
      <c r="H5" s="91" t="s">
        <v>61</v>
      </c>
      <c r="I5" s="43" t="s">
        <v>62</v>
      </c>
      <c r="J5" s="43" t="s">
        <v>63</v>
      </c>
      <c r="K5" s="43" t="s">
        <v>60</v>
      </c>
      <c r="L5" s="43" t="s">
        <v>64</v>
      </c>
      <c r="M5" s="43" t="s">
        <v>62</v>
      </c>
      <c r="N5" s="43" t="s">
        <v>63</v>
      </c>
      <c r="O5" s="43" t="s">
        <v>65</v>
      </c>
      <c r="P5" s="43" t="s">
        <v>66</v>
      </c>
      <c r="Q5" s="82" t="s">
        <v>67</v>
      </c>
      <c r="R5" s="83" t="s">
        <v>68</v>
      </c>
      <c r="S5" s="83" t="s">
        <v>65</v>
      </c>
      <c r="T5" s="83" t="s">
        <v>69</v>
      </c>
      <c r="U5" s="83" t="s">
        <v>70</v>
      </c>
      <c r="V5" s="83" t="s">
        <v>71</v>
      </c>
      <c r="W5" s="83" t="s">
        <v>65</v>
      </c>
      <c r="X5" s="83" t="s">
        <v>66</v>
      </c>
      <c r="Y5" s="43"/>
      <c r="Z5" s="49" t="s">
        <v>17</v>
      </c>
      <c r="AA5" s="49" t="s">
        <v>72</v>
      </c>
      <c r="AC5" s="60"/>
      <c r="AD5" s="49"/>
      <c r="AE5" s="49"/>
      <c r="AF5" s="49"/>
    </row>
    <row r="6" s="67" customFormat="1" ht="26.25" customHeight="1" spans="1:32">
      <c r="A6" s="47"/>
      <c r="B6" s="47"/>
      <c r="C6" s="43" t="s">
        <v>73</v>
      </c>
      <c r="D6" s="43" t="s">
        <v>74</v>
      </c>
      <c r="E6" s="43" t="s">
        <v>75</v>
      </c>
      <c r="F6" s="43" t="s">
        <v>76</v>
      </c>
      <c r="G6" s="43" t="s">
        <v>77</v>
      </c>
      <c r="H6" s="43" t="s">
        <v>78</v>
      </c>
      <c r="I6" s="43" t="s">
        <v>79</v>
      </c>
      <c r="J6" s="43" t="s">
        <v>80</v>
      </c>
      <c r="K6" s="43" t="s">
        <v>81</v>
      </c>
      <c r="L6" s="43" t="s">
        <v>82</v>
      </c>
      <c r="M6" s="43" t="s">
        <v>83</v>
      </c>
      <c r="N6" s="43" t="s">
        <v>84</v>
      </c>
      <c r="O6" s="43" t="s">
        <v>85</v>
      </c>
      <c r="P6" s="43" t="s">
        <v>86</v>
      </c>
      <c r="Q6" s="82" t="s">
        <v>87</v>
      </c>
      <c r="R6" s="81" t="s">
        <v>88</v>
      </c>
      <c r="S6" s="81" t="s">
        <v>89</v>
      </c>
      <c r="T6" s="81" t="s">
        <v>90</v>
      </c>
      <c r="U6" s="81" t="s">
        <v>91</v>
      </c>
      <c r="V6" s="81" t="s">
        <v>92</v>
      </c>
      <c r="W6" s="81" t="s">
        <v>93</v>
      </c>
      <c r="X6" s="81" t="s">
        <v>94</v>
      </c>
      <c r="Y6" s="43" t="s">
        <v>95</v>
      </c>
      <c r="Z6" s="43" t="s">
        <v>96</v>
      </c>
      <c r="AA6" s="43" t="s">
        <v>97</v>
      </c>
      <c r="AC6" s="86"/>
      <c r="AD6" s="49"/>
      <c r="AE6" s="49"/>
      <c r="AF6" s="49"/>
    </row>
    <row r="7" customHeight="1" spans="1:32">
      <c r="A7" s="74"/>
      <c r="B7" s="75" t="s">
        <v>26</v>
      </c>
      <c r="C7" s="52">
        <v>24</v>
      </c>
      <c r="D7" s="52">
        <v>120</v>
      </c>
      <c r="E7" s="52">
        <v>92</v>
      </c>
      <c r="F7" s="52">
        <v>2</v>
      </c>
      <c r="G7" s="52">
        <v>70</v>
      </c>
      <c r="H7" s="52">
        <v>85</v>
      </c>
      <c r="I7" s="52">
        <v>52</v>
      </c>
      <c r="J7" s="52">
        <v>2</v>
      </c>
      <c r="K7" s="52">
        <v>314</v>
      </c>
      <c r="L7" s="52">
        <v>5759</v>
      </c>
      <c r="M7" s="52">
        <v>419</v>
      </c>
      <c r="N7" s="52">
        <v>23</v>
      </c>
      <c r="O7" s="52">
        <v>303</v>
      </c>
      <c r="P7" s="53">
        <v>54.54</v>
      </c>
      <c r="Q7" s="52">
        <v>-50</v>
      </c>
      <c r="R7" s="53">
        <v>-6</v>
      </c>
      <c r="S7" s="52">
        <v>6201</v>
      </c>
      <c r="T7" s="53">
        <v>1116.18</v>
      </c>
      <c r="U7" s="53">
        <v>966.24</v>
      </c>
      <c r="V7" s="53">
        <v>149.94</v>
      </c>
      <c r="W7" s="52">
        <v>6201</v>
      </c>
      <c r="X7" s="53">
        <v>1116.18</v>
      </c>
      <c r="Y7" s="53">
        <v>1314.66</v>
      </c>
      <c r="Z7" s="53">
        <v>0</v>
      </c>
      <c r="AA7" s="53">
        <v>1314.66</v>
      </c>
      <c r="AC7" s="76"/>
      <c r="AD7" s="76"/>
      <c r="AE7" s="76"/>
      <c r="AF7" s="76"/>
    </row>
    <row r="8" ht="35" customHeight="1" spans="1:32">
      <c r="A8" s="76">
        <v>136</v>
      </c>
      <c r="B8" s="77" t="s">
        <v>27</v>
      </c>
      <c r="C8" s="56">
        <v>9</v>
      </c>
      <c r="D8" s="56">
        <v>0</v>
      </c>
      <c r="E8" s="56">
        <v>5</v>
      </c>
      <c r="F8" s="56"/>
      <c r="G8" s="56">
        <v>6</v>
      </c>
      <c r="H8" s="56">
        <v>0</v>
      </c>
      <c r="I8" s="56">
        <v>0</v>
      </c>
      <c r="J8" s="56"/>
      <c r="K8" s="56">
        <v>23</v>
      </c>
      <c r="L8" s="56">
        <v>0</v>
      </c>
      <c r="M8" s="56">
        <v>6</v>
      </c>
      <c r="N8" s="56"/>
      <c r="O8" s="56">
        <f t="shared" ref="O8:O14" si="0">C8+D8+F8+G8+H8+J8</f>
        <v>15</v>
      </c>
      <c r="P8" s="57">
        <f t="shared" ref="P8:P14" si="1">O8*0.3*0.6</f>
        <v>2.7</v>
      </c>
      <c r="Q8" s="56">
        <f t="shared" ref="Q8:Q14" si="2">C8+G8-E8-I8</f>
        <v>10</v>
      </c>
      <c r="R8" s="57">
        <f t="shared" ref="R8:R14" si="3">Q8*0.3*0.4</f>
        <v>1.2</v>
      </c>
      <c r="S8" s="56">
        <f t="shared" ref="S8:S14" si="4">L8+M8+N8</f>
        <v>6</v>
      </c>
      <c r="T8" s="57">
        <f t="shared" ref="T8:T14" si="5">S8*0.3*0.6</f>
        <v>1.08</v>
      </c>
      <c r="U8" s="57">
        <f>VLOOKUP(B8,'[1]18-19资金-地市'!$A:$H,2,0)</f>
        <v>0</v>
      </c>
      <c r="V8" s="57">
        <f t="shared" ref="V8:V14" si="6">T8-U8</f>
        <v>1.08</v>
      </c>
      <c r="W8" s="56">
        <f t="shared" ref="W8:W14" si="7">L8+M8+N8</f>
        <v>6</v>
      </c>
      <c r="X8" s="57">
        <f t="shared" ref="X8:X14" si="8">S8*0.3*0.6</f>
        <v>1.08</v>
      </c>
      <c r="Y8" s="57">
        <f t="shared" ref="Y8:Y14" si="9">P8+R8+V8+X8</f>
        <v>6.06</v>
      </c>
      <c r="Z8" s="57"/>
      <c r="AA8" s="57">
        <f t="shared" ref="AA8:AA14" si="10">Y8</f>
        <v>6.06</v>
      </c>
      <c r="AB8" s="68">
        <v>618001</v>
      </c>
      <c r="AC8" s="87">
        <v>0.1</v>
      </c>
      <c r="AD8" s="88">
        <v>0.3</v>
      </c>
      <c r="AE8" s="89"/>
      <c r="AF8" s="89"/>
    </row>
    <row r="9" ht="35" customHeight="1" spans="1:32">
      <c r="A9" s="76"/>
      <c r="B9" s="92" t="s">
        <v>36</v>
      </c>
      <c r="C9" s="56">
        <v>9</v>
      </c>
      <c r="D9" s="56">
        <v>0</v>
      </c>
      <c r="E9" s="56">
        <v>5</v>
      </c>
      <c r="F9" s="56"/>
      <c r="G9" s="56">
        <v>6</v>
      </c>
      <c r="H9" s="56">
        <v>0</v>
      </c>
      <c r="I9" s="56">
        <v>0</v>
      </c>
      <c r="J9" s="56"/>
      <c r="K9" s="56">
        <v>23</v>
      </c>
      <c r="L9" s="56">
        <v>0</v>
      </c>
      <c r="M9" s="56">
        <v>6</v>
      </c>
      <c r="N9" s="56"/>
      <c r="O9" s="56">
        <v>15</v>
      </c>
      <c r="P9" s="57">
        <v>2.7</v>
      </c>
      <c r="Q9" s="56">
        <v>10</v>
      </c>
      <c r="R9" s="57">
        <v>1.2</v>
      </c>
      <c r="S9" s="56">
        <v>6</v>
      </c>
      <c r="T9" s="57">
        <v>1.08</v>
      </c>
      <c r="U9" s="57">
        <v>0</v>
      </c>
      <c r="V9" s="57">
        <v>1.08</v>
      </c>
      <c r="W9" s="56">
        <v>6</v>
      </c>
      <c r="X9" s="57">
        <v>1.08</v>
      </c>
      <c r="Y9" s="57">
        <v>6.06</v>
      </c>
      <c r="Z9" s="57"/>
      <c r="AA9" s="57">
        <v>6.06</v>
      </c>
      <c r="AC9" s="87">
        <v>0.1</v>
      </c>
      <c r="AD9" s="88">
        <v>0.3</v>
      </c>
      <c r="AE9" s="89"/>
      <c r="AF9" s="89"/>
    </row>
    <row r="10" customHeight="1" spans="1:32">
      <c r="A10" s="76">
        <v>137</v>
      </c>
      <c r="B10" s="77" t="s">
        <v>38</v>
      </c>
      <c r="C10" s="56">
        <v>7</v>
      </c>
      <c r="D10" s="56">
        <v>0</v>
      </c>
      <c r="E10" s="56">
        <v>6</v>
      </c>
      <c r="F10" s="56"/>
      <c r="G10" s="56">
        <v>49</v>
      </c>
      <c r="H10" s="56">
        <v>5</v>
      </c>
      <c r="I10" s="56">
        <v>1</v>
      </c>
      <c r="J10" s="56"/>
      <c r="K10" s="56">
        <v>242</v>
      </c>
      <c r="L10" s="56">
        <v>387</v>
      </c>
      <c r="M10" s="56">
        <v>18</v>
      </c>
      <c r="N10" s="56">
        <v>2</v>
      </c>
      <c r="O10" s="56">
        <f t="shared" ref="O10:O14" si="11">C10+D10+F10+G10+H10+J10</f>
        <v>61</v>
      </c>
      <c r="P10" s="57">
        <f t="shared" ref="P10:P14" si="12">O10*0.3*0.6</f>
        <v>10.98</v>
      </c>
      <c r="Q10" s="56">
        <f t="shared" ref="Q10:Q14" si="13">C10+G10-E10-I10</f>
        <v>49</v>
      </c>
      <c r="R10" s="57">
        <f t="shared" ref="R10:R14" si="14">Q10*0.3*0.4</f>
        <v>5.88</v>
      </c>
      <c r="S10" s="56">
        <f t="shared" ref="S10:S14" si="15">L10+M10+N10</f>
        <v>407</v>
      </c>
      <c r="T10" s="57">
        <f t="shared" ref="T10:T14" si="16">S10*0.3*0.6</f>
        <v>73.26</v>
      </c>
      <c r="U10" s="57">
        <f>VLOOKUP(B10,'[1]18-19资金-地市'!$A:$H,2,0)</f>
        <v>58.14</v>
      </c>
      <c r="V10" s="57">
        <f t="shared" ref="V10:V14" si="17">T10-U10</f>
        <v>15.12</v>
      </c>
      <c r="W10" s="56">
        <f t="shared" ref="W10:W14" si="18">L10+M10+N10</f>
        <v>407</v>
      </c>
      <c r="X10" s="57">
        <f t="shared" ref="X10:X14" si="19">S10*0.3*0.6</f>
        <v>73.26</v>
      </c>
      <c r="Y10" s="57">
        <f t="shared" ref="Y10:Y14" si="20">P10+R10+V10+X10</f>
        <v>105.24</v>
      </c>
      <c r="Z10" s="57"/>
      <c r="AA10" s="57">
        <f t="shared" ref="AA10:AA14" si="21">Y10</f>
        <v>105.24</v>
      </c>
      <c r="AB10" s="68">
        <v>618002</v>
      </c>
      <c r="AC10" s="90">
        <v>0.015</v>
      </c>
      <c r="AD10" s="88">
        <v>0.3</v>
      </c>
      <c r="AE10" s="89">
        <f t="shared" ref="AE10:AE14" si="22">AA10/0.6*AC10</f>
        <v>2.631</v>
      </c>
      <c r="AF10" s="89">
        <f>AA10/0.6*AD10</f>
        <v>52.62</v>
      </c>
    </row>
    <row r="11" customHeight="1" spans="1:32">
      <c r="A11" s="76">
        <v>138</v>
      </c>
      <c r="B11" s="77" t="s">
        <v>39</v>
      </c>
      <c r="C11" s="56">
        <v>0</v>
      </c>
      <c r="D11" s="56">
        <v>110</v>
      </c>
      <c r="E11" s="56">
        <v>21</v>
      </c>
      <c r="F11" s="56">
        <v>2</v>
      </c>
      <c r="G11" s="56">
        <v>0</v>
      </c>
      <c r="H11" s="56">
        <v>60</v>
      </c>
      <c r="I11" s="56">
        <v>19</v>
      </c>
      <c r="J11" s="56">
        <v>2</v>
      </c>
      <c r="K11" s="56">
        <v>0</v>
      </c>
      <c r="L11" s="56">
        <v>1700</v>
      </c>
      <c r="M11" s="56">
        <v>145</v>
      </c>
      <c r="N11" s="56">
        <v>10</v>
      </c>
      <c r="O11" s="56">
        <f>C11+D11+F11+G11+H11+J11</f>
        <v>174</v>
      </c>
      <c r="P11" s="57">
        <f>O11*0.3*0.6</f>
        <v>31.32</v>
      </c>
      <c r="Q11" s="56">
        <f>C11+G11-E11-I11</f>
        <v>-40</v>
      </c>
      <c r="R11" s="57">
        <f>Q11*0.3*0.4</f>
        <v>-4.8</v>
      </c>
      <c r="S11" s="56">
        <f>L11+M11+N11</f>
        <v>1855</v>
      </c>
      <c r="T11" s="57">
        <f>S11*0.3*0.6</f>
        <v>333.9</v>
      </c>
      <c r="U11" s="57">
        <f>VLOOKUP(B11,'[1]18-19资金-地市'!$A:$H,2,0)</f>
        <v>259.74</v>
      </c>
      <c r="V11" s="57">
        <f>T11-U11</f>
        <v>74.16</v>
      </c>
      <c r="W11" s="56">
        <f>L11+M11+N11</f>
        <v>1855</v>
      </c>
      <c r="X11" s="57">
        <f>S11*0.3*0.6</f>
        <v>333.9</v>
      </c>
      <c r="Y11" s="57">
        <f>P11+R11+V11+X11</f>
        <v>434.58</v>
      </c>
      <c r="Z11" s="57"/>
      <c r="AA11" s="57">
        <f>Y11</f>
        <v>434.58</v>
      </c>
      <c r="AB11" s="68">
        <v>618003</v>
      </c>
      <c r="AC11" s="90">
        <v>0.015</v>
      </c>
      <c r="AD11" s="88">
        <v>0.3</v>
      </c>
      <c r="AE11" s="89">
        <f>AA11/0.6*AC11</f>
        <v>10.8645</v>
      </c>
      <c r="AF11" s="89">
        <f>AA11/0.6*AD11</f>
        <v>217.29</v>
      </c>
    </row>
    <row r="12" customHeight="1" spans="1:32">
      <c r="A12" s="76">
        <v>139</v>
      </c>
      <c r="B12" s="77" t="s">
        <v>40</v>
      </c>
      <c r="C12" s="56">
        <v>0</v>
      </c>
      <c r="D12" s="56">
        <v>0</v>
      </c>
      <c r="E12" s="56">
        <v>26</v>
      </c>
      <c r="F12" s="56"/>
      <c r="G12" s="56">
        <v>0</v>
      </c>
      <c r="H12" s="56">
        <v>0</v>
      </c>
      <c r="I12" s="56">
        <v>10</v>
      </c>
      <c r="J12" s="56"/>
      <c r="K12" s="56">
        <v>11</v>
      </c>
      <c r="L12" s="56">
        <v>1109</v>
      </c>
      <c r="M12" s="56">
        <v>89</v>
      </c>
      <c r="N12" s="56"/>
      <c r="O12" s="56">
        <f>C12+D12+F12+G12+H12+J12</f>
        <v>0</v>
      </c>
      <c r="P12" s="57">
        <f>O12*0.3*0.6</f>
        <v>0</v>
      </c>
      <c r="Q12" s="56">
        <f>C12+G12-E12-I12</f>
        <v>-36</v>
      </c>
      <c r="R12" s="57">
        <f>Q12*0.3*0.4</f>
        <v>-4.32</v>
      </c>
      <c r="S12" s="56">
        <f>L12+M12+N12</f>
        <v>1198</v>
      </c>
      <c r="T12" s="57">
        <f>S12*0.3*0.6</f>
        <v>215.64</v>
      </c>
      <c r="U12" s="57">
        <f>VLOOKUP(B12,'[1]18-19资金-地市'!$A:$H,2,0)</f>
        <v>212.4</v>
      </c>
      <c r="V12" s="57">
        <f>T12-U12</f>
        <v>3.23999999999998</v>
      </c>
      <c r="W12" s="56">
        <f>L12+M12+N12</f>
        <v>1198</v>
      </c>
      <c r="X12" s="57">
        <f>S12*0.3*0.6</f>
        <v>215.64</v>
      </c>
      <c r="Y12" s="57">
        <f>P12+R12+V12+X12</f>
        <v>214.56</v>
      </c>
      <c r="Z12" s="57"/>
      <c r="AA12" s="57">
        <f>Y12</f>
        <v>214.56</v>
      </c>
      <c r="AB12" s="68">
        <v>618005</v>
      </c>
      <c r="AC12" s="90">
        <v>0.04</v>
      </c>
      <c r="AD12" s="88">
        <v>0.3</v>
      </c>
      <c r="AE12" s="89">
        <f>AA12/0.6*AC12</f>
        <v>14.304</v>
      </c>
      <c r="AF12" s="89">
        <f>AA12/0.6*AD12</f>
        <v>107.28</v>
      </c>
    </row>
    <row r="13" customHeight="1" spans="1:32">
      <c r="A13" s="76">
        <v>140</v>
      </c>
      <c r="B13" s="77" t="s">
        <v>41</v>
      </c>
      <c r="C13" s="56">
        <v>2</v>
      </c>
      <c r="D13" s="56">
        <v>5</v>
      </c>
      <c r="E13" s="56">
        <v>14</v>
      </c>
      <c r="F13" s="56"/>
      <c r="G13" s="56">
        <v>9</v>
      </c>
      <c r="H13" s="56">
        <v>15</v>
      </c>
      <c r="I13" s="56">
        <v>7</v>
      </c>
      <c r="J13" s="56"/>
      <c r="K13" s="56">
        <v>17</v>
      </c>
      <c r="L13" s="56">
        <v>1323</v>
      </c>
      <c r="M13" s="56">
        <v>30</v>
      </c>
      <c r="N13" s="56">
        <v>6</v>
      </c>
      <c r="O13" s="56">
        <f>C13+D13+F13+G13+H13+J13</f>
        <v>31</v>
      </c>
      <c r="P13" s="57">
        <f>O13*0.3*0.6</f>
        <v>5.58</v>
      </c>
      <c r="Q13" s="56">
        <f>C13+G13-E13-I13</f>
        <v>-10</v>
      </c>
      <c r="R13" s="57">
        <f>Q13*0.3*0.4</f>
        <v>-1.2</v>
      </c>
      <c r="S13" s="56">
        <f>L13+M13+N13</f>
        <v>1359</v>
      </c>
      <c r="T13" s="57">
        <f>S13*0.3*0.6</f>
        <v>244.62</v>
      </c>
      <c r="U13" s="57">
        <f>VLOOKUP(B13,'[1]18-19资金-地市'!$A:$H,2,0)</f>
        <v>207.36</v>
      </c>
      <c r="V13" s="57">
        <f>T13-U13</f>
        <v>37.26</v>
      </c>
      <c r="W13" s="56">
        <f>L13+M13+N13</f>
        <v>1359</v>
      </c>
      <c r="X13" s="57">
        <f>S13*0.3*0.6</f>
        <v>244.62</v>
      </c>
      <c r="Y13" s="57">
        <f>P13+R13+V13+X13</f>
        <v>286.26</v>
      </c>
      <c r="Z13" s="57"/>
      <c r="AA13" s="57">
        <f>Y13</f>
        <v>286.26</v>
      </c>
      <c r="AB13" s="68">
        <v>618006</v>
      </c>
      <c r="AC13" s="90">
        <v>0.025</v>
      </c>
      <c r="AD13" s="88">
        <v>0.3</v>
      </c>
      <c r="AE13" s="89">
        <f>AA13/0.6*AC13</f>
        <v>11.9275</v>
      </c>
      <c r="AF13" s="89">
        <f>AA13/0.6*AD13</f>
        <v>143.13</v>
      </c>
    </row>
    <row r="14" customHeight="1" spans="1:32">
      <c r="A14" s="76">
        <v>141</v>
      </c>
      <c r="B14" s="77" t="s">
        <v>42</v>
      </c>
      <c r="C14" s="56">
        <v>6</v>
      </c>
      <c r="D14" s="56">
        <v>5</v>
      </c>
      <c r="E14" s="56">
        <v>20</v>
      </c>
      <c r="F14" s="56"/>
      <c r="G14" s="56">
        <v>6</v>
      </c>
      <c r="H14" s="56">
        <v>5</v>
      </c>
      <c r="I14" s="56">
        <v>15</v>
      </c>
      <c r="J14" s="56"/>
      <c r="K14" s="56">
        <v>21</v>
      </c>
      <c r="L14" s="56">
        <v>1240</v>
      </c>
      <c r="M14" s="56">
        <v>131</v>
      </c>
      <c r="N14" s="56">
        <v>5</v>
      </c>
      <c r="O14" s="56">
        <f>C14+D14+F14+G14+H14+J14</f>
        <v>22</v>
      </c>
      <c r="P14" s="57">
        <f>O14*0.3*0.6</f>
        <v>3.96</v>
      </c>
      <c r="Q14" s="56">
        <f>C14+G14-E14-I14</f>
        <v>-23</v>
      </c>
      <c r="R14" s="57">
        <f>Q14*0.3*0.4</f>
        <v>-2.76</v>
      </c>
      <c r="S14" s="56">
        <f>L14+M14+N14</f>
        <v>1376</v>
      </c>
      <c r="T14" s="57">
        <f>S14*0.3*0.6</f>
        <v>247.68</v>
      </c>
      <c r="U14" s="57">
        <f>VLOOKUP(B14,'[1]18-19资金-地市'!$A:$H,2,0)</f>
        <v>228.6</v>
      </c>
      <c r="V14" s="57">
        <f>T14-U14</f>
        <v>19.08</v>
      </c>
      <c r="W14" s="56">
        <f>L14+M14+N14</f>
        <v>1376</v>
      </c>
      <c r="X14" s="57">
        <f>S14*0.3*0.6</f>
        <v>247.68</v>
      </c>
      <c r="Y14" s="57">
        <f>P14+R14+V14+X14</f>
        <v>267.96</v>
      </c>
      <c r="Z14" s="57"/>
      <c r="AA14" s="57">
        <f>Y14</f>
        <v>267.96</v>
      </c>
      <c r="AB14" s="68">
        <v>618009</v>
      </c>
      <c r="AC14" s="90">
        <v>0.07</v>
      </c>
      <c r="AD14" s="88">
        <v>0.3</v>
      </c>
      <c r="AE14" s="89">
        <f>AA14/0.6*AC14</f>
        <v>31.262</v>
      </c>
      <c r="AF14" s="89">
        <f>AA14/0.6*AD14</f>
        <v>133.98</v>
      </c>
    </row>
    <row r="15" customHeight="1" spans="1:32">
      <c r="A15" s="74"/>
      <c r="B15" s="75" t="s">
        <v>43</v>
      </c>
      <c r="C15" s="52">
        <f t="shared" ref="C15:AA15" si="23">SUM(C16)</f>
        <v>7</v>
      </c>
      <c r="D15" s="52">
        <f>SUM(D16)</f>
        <v>124</v>
      </c>
      <c r="E15" s="52">
        <f>SUM(E16)</f>
        <v>36</v>
      </c>
      <c r="F15" s="52">
        <f>SUM(F16)</f>
        <v>6</v>
      </c>
      <c r="G15" s="52">
        <f>SUM(G16)</f>
        <v>7</v>
      </c>
      <c r="H15" s="52">
        <f>SUM(H16)</f>
        <v>200</v>
      </c>
      <c r="I15" s="52">
        <f>SUM(I16)</f>
        <v>62</v>
      </c>
      <c r="J15" s="52">
        <f>SUM(J16)</f>
        <v>10</v>
      </c>
      <c r="K15" s="52">
        <f>SUM(K16)</f>
        <v>47</v>
      </c>
      <c r="L15" s="52">
        <f>SUM(L16)</f>
        <v>3179</v>
      </c>
      <c r="M15" s="52">
        <f>SUM(M16)</f>
        <v>180</v>
      </c>
      <c r="N15" s="52">
        <f>SUM(N16)</f>
        <v>51</v>
      </c>
      <c r="O15" s="52">
        <f>SUM(O16)</f>
        <v>354</v>
      </c>
      <c r="P15" s="53">
        <f>SUM(P16)</f>
        <v>63.72</v>
      </c>
      <c r="Q15" s="52">
        <f>SUM(Q16)</f>
        <v>-84</v>
      </c>
      <c r="R15" s="53">
        <f>SUM(R16)</f>
        <v>-10.08</v>
      </c>
      <c r="S15" s="52">
        <f>SUM(S16)</f>
        <v>3410</v>
      </c>
      <c r="T15" s="53">
        <f>SUM(T16)</f>
        <v>613.8</v>
      </c>
      <c r="U15" s="53">
        <f>SUM(U16)</f>
        <v>526.68</v>
      </c>
      <c r="V15" s="53">
        <f>SUM(V16)</f>
        <v>87.12</v>
      </c>
      <c r="W15" s="52">
        <f>SUM(W16)</f>
        <v>3410</v>
      </c>
      <c r="X15" s="53">
        <f>SUM(X16)</f>
        <v>613.8</v>
      </c>
      <c r="Y15" s="53">
        <f>SUM(Y16)</f>
        <v>754.56</v>
      </c>
      <c r="Z15" s="53">
        <f>SUM(Z16)</f>
        <v>0</v>
      </c>
      <c r="AA15" s="53">
        <f>SUM(AA16)</f>
        <v>754.56</v>
      </c>
      <c r="AC15" s="86"/>
      <c r="AD15" s="76"/>
      <c r="AE15" s="89"/>
      <c r="AF15" s="89"/>
    </row>
    <row r="16" customHeight="1" spans="1:32">
      <c r="A16" s="76">
        <v>142</v>
      </c>
      <c r="B16" s="77" t="s">
        <v>43</v>
      </c>
      <c r="C16" s="56">
        <v>7</v>
      </c>
      <c r="D16" s="56">
        <v>124</v>
      </c>
      <c r="E16" s="56">
        <v>36</v>
      </c>
      <c r="F16" s="56">
        <v>6</v>
      </c>
      <c r="G16" s="56">
        <v>7</v>
      </c>
      <c r="H16" s="56">
        <v>200</v>
      </c>
      <c r="I16" s="56">
        <v>62</v>
      </c>
      <c r="J16" s="56">
        <v>10</v>
      </c>
      <c r="K16" s="56">
        <v>47</v>
      </c>
      <c r="L16" s="56">
        <v>3179</v>
      </c>
      <c r="M16" s="56">
        <v>180</v>
      </c>
      <c r="N16" s="56">
        <v>51</v>
      </c>
      <c r="O16" s="56">
        <f t="shared" ref="O16:O20" si="24">C16+D16+F16+G16+H16+J16</f>
        <v>354</v>
      </c>
      <c r="P16" s="57">
        <f t="shared" ref="P16:P20" si="25">O16*0.3*0.6</f>
        <v>63.72</v>
      </c>
      <c r="Q16" s="56">
        <f t="shared" ref="Q16:Q20" si="26">C16+G16-E16-I16</f>
        <v>-84</v>
      </c>
      <c r="R16" s="57">
        <f t="shared" ref="R16:R20" si="27">Q16*0.3*0.4</f>
        <v>-10.08</v>
      </c>
      <c r="S16" s="56">
        <f t="shared" ref="S16:S20" si="28">L16+M16+N16</f>
        <v>3410</v>
      </c>
      <c r="T16" s="57">
        <f t="shared" ref="T16:T20" si="29">S16*0.3*0.6</f>
        <v>613.8</v>
      </c>
      <c r="U16" s="57">
        <f>VLOOKUP(B16,'[1]18-19资金-地市'!$A:$H,2,0)</f>
        <v>526.68</v>
      </c>
      <c r="V16" s="57">
        <f t="shared" ref="V16:V20" si="30">T16-U16</f>
        <v>87.12</v>
      </c>
      <c r="W16" s="56">
        <f t="shared" ref="W16:W20" si="31">L16+M16+N16</f>
        <v>3410</v>
      </c>
      <c r="X16" s="57">
        <f t="shared" ref="X16:X20" si="32">S16*0.3*0.6</f>
        <v>613.8</v>
      </c>
      <c r="Y16" s="57">
        <f t="shared" ref="Y16:Y20" si="33">P16+R16+V16+X16</f>
        <v>754.56</v>
      </c>
      <c r="Z16" s="57"/>
      <c r="AA16" s="57">
        <f t="shared" ref="AA16:AA20" si="34">Y16</f>
        <v>754.56</v>
      </c>
      <c r="AB16" s="68">
        <v>618004</v>
      </c>
      <c r="AC16" s="90">
        <v>0.025</v>
      </c>
      <c r="AD16" s="88">
        <v>0.3</v>
      </c>
      <c r="AE16" s="89">
        <f t="shared" ref="AE16:AE20" si="35">AA16/0.6*AC16</f>
        <v>31.44</v>
      </c>
      <c r="AF16" s="89">
        <f t="shared" ref="AF16:AF20" si="36">AA16/0.6*AD16</f>
        <v>377.28</v>
      </c>
    </row>
    <row r="17" customHeight="1" spans="1:32">
      <c r="A17" s="74"/>
      <c r="B17" s="75" t="s">
        <v>44</v>
      </c>
      <c r="C17" s="52">
        <f t="shared" ref="C17:AA17" si="37">SUM(C18)</f>
        <v>0</v>
      </c>
      <c r="D17" s="52">
        <f>SUM(D18)</f>
        <v>0</v>
      </c>
      <c r="E17" s="52">
        <f>SUM(E18)</f>
        <v>0</v>
      </c>
      <c r="F17" s="52">
        <f>SUM(F18)</f>
        <v>0</v>
      </c>
      <c r="G17" s="52">
        <f>SUM(G18)</f>
        <v>0</v>
      </c>
      <c r="H17" s="52">
        <f>SUM(H18)</f>
        <v>0</v>
      </c>
      <c r="I17" s="52">
        <f>SUM(I18)</f>
        <v>1</v>
      </c>
      <c r="J17" s="52">
        <f>SUM(J18)</f>
        <v>0</v>
      </c>
      <c r="K17" s="52">
        <f>SUM(K18)</f>
        <v>9</v>
      </c>
      <c r="L17" s="52">
        <f>SUM(L18)</f>
        <v>327</v>
      </c>
      <c r="M17" s="52">
        <f>SUM(M18)</f>
        <v>14</v>
      </c>
      <c r="N17" s="52">
        <f>SUM(N18)</f>
        <v>2</v>
      </c>
      <c r="O17" s="52">
        <f>SUM(O18)</f>
        <v>0</v>
      </c>
      <c r="P17" s="53">
        <f>SUM(P18)</f>
        <v>0</v>
      </c>
      <c r="Q17" s="52">
        <f>SUM(Q18)</f>
        <v>-1</v>
      </c>
      <c r="R17" s="53">
        <f>SUM(R18)</f>
        <v>-0.12</v>
      </c>
      <c r="S17" s="52">
        <f>SUM(S18)</f>
        <v>343</v>
      </c>
      <c r="T17" s="53">
        <f>SUM(T18)</f>
        <v>61.74</v>
      </c>
      <c r="U17" s="53">
        <f>SUM(U18)</f>
        <v>107.28</v>
      </c>
      <c r="V17" s="53">
        <f>SUM(V18)</f>
        <v>-45.54</v>
      </c>
      <c r="W17" s="52">
        <f>SUM(W18)</f>
        <v>343</v>
      </c>
      <c r="X17" s="53">
        <f>SUM(X18)</f>
        <v>61.74</v>
      </c>
      <c r="Y17" s="53">
        <f>SUM(Y18)</f>
        <v>16.08</v>
      </c>
      <c r="Z17" s="53">
        <f>SUM(Z18)</f>
        <v>0</v>
      </c>
      <c r="AA17" s="53">
        <f>SUM(AA18)</f>
        <v>16.08</v>
      </c>
      <c r="AC17" s="86"/>
      <c r="AD17" s="76"/>
      <c r="AE17" s="89"/>
      <c r="AF17" s="89"/>
    </row>
    <row r="18" customHeight="1" spans="1:32">
      <c r="A18" s="76">
        <v>143</v>
      </c>
      <c r="B18" s="77" t="s">
        <v>44</v>
      </c>
      <c r="C18" s="56">
        <v>0</v>
      </c>
      <c r="D18" s="56">
        <v>0</v>
      </c>
      <c r="E18" s="56">
        <v>0</v>
      </c>
      <c r="F18" s="56"/>
      <c r="G18" s="56">
        <v>0</v>
      </c>
      <c r="H18" s="56">
        <v>0</v>
      </c>
      <c r="I18" s="56">
        <v>1</v>
      </c>
      <c r="J18" s="56"/>
      <c r="K18" s="56">
        <v>9</v>
      </c>
      <c r="L18" s="56">
        <v>327</v>
      </c>
      <c r="M18" s="56">
        <v>14</v>
      </c>
      <c r="N18" s="56">
        <v>2</v>
      </c>
      <c r="O18" s="56">
        <f>C18+D18+F18+G18+H18+J18</f>
        <v>0</v>
      </c>
      <c r="P18" s="57">
        <f>O18*0.3*0.6</f>
        <v>0</v>
      </c>
      <c r="Q18" s="56">
        <f>C18+G18-E18-I18</f>
        <v>-1</v>
      </c>
      <c r="R18" s="57">
        <f>Q18*0.3*0.4</f>
        <v>-0.12</v>
      </c>
      <c r="S18" s="56">
        <f>L18+M18+N18</f>
        <v>343</v>
      </c>
      <c r="T18" s="57">
        <f>S18*0.3*0.6</f>
        <v>61.74</v>
      </c>
      <c r="U18" s="57">
        <f>VLOOKUP(B18,'[1]18-19资金-地市'!$A:$H,2,0)</f>
        <v>107.28</v>
      </c>
      <c r="V18" s="57">
        <f>T18-U18</f>
        <v>-45.54</v>
      </c>
      <c r="W18" s="56">
        <f>L18+M18+N18</f>
        <v>343</v>
      </c>
      <c r="X18" s="57">
        <f>S18*0.3*0.6</f>
        <v>61.74</v>
      </c>
      <c r="Y18" s="57">
        <f>P18+R18+V18+X18</f>
        <v>16.08</v>
      </c>
      <c r="Z18" s="57"/>
      <c r="AA18" s="57">
        <f>Y18</f>
        <v>16.08</v>
      </c>
      <c r="AB18" s="68">
        <v>618007</v>
      </c>
      <c r="AC18" s="90">
        <v>0.07</v>
      </c>
      <c r="AD18" s="88">
        <v>0.3</v>
      </c>
      <c r="AE18" s="89">
        <f>AA18/0.6*AC18</f>
        <v>1.876</v>
      </c>
      <c r="AF18" s="89">
        <f>AA18/0.6*AD18</f>
        <v>8.04</v>
      </c>
    </row>
    <row r="19" customHeight="1" spans="1:32">
      <c r="A19" s="74"/>
      <c r="B19" s="75" t="s">
        <v>45</v>
      </c>
      <c r="C19" s="52">
        <f t="shared" ref="C19:AA19" si="38">SUM(C20)</f>
        <v>0</v>
      </c>
      <c r="D19" s="52">
        <f>SUM(D20)</f>
        <v>0</v>
      </c>
      <c r="E19" s="52">
        <f>SUM(E20)</f>
        <v>4</v>
      </c>
      <c r="F19" s="52">
        <f>SUM(F20)</f>
        <v>0</v>
      </c>
      <c r="G19" s="52">
        <f>SUM(G20)</f>
        <v>0</v>
      </c>
      <c r="H19" s="52">
        <f>SUM(H20)</f>
        <v>0</v>
      </c>
      <c r="I19" s="52">
        <f>SUM(I20)</f>
        <v>4</v>
      </c>
      <c r="J19" s="52">
        <f>SUM(J20)</f>
        <v>0</v>
      </c>
      <c r="K19" s="52">
        <f>SUM(K20)</f>
        <v>13</v>
      </c>
      <c r="L19" s="52">
        <f>SUM(L20)</f>
        <v>475</v>
      </c>
      <c r="M19" s="52">
        <f>SUM(M20)</f>
        <v>19</v>
      </c>
      <c r="N19" s="52">
        <f>SUM(N20)</f>
        <v>3</v>
      </c>
      <c r="O19" s="52">
        <f>SUM(O20)</f>
        <v>0</v>
      </c>
      <c r="P19" s="53">
        <f>SUM(P20)</f>
        <v>0</v>
      </c>
      <c r="Q19" s="52">
        <f>SUM(Q20)</f>
        <v>-8</v>
      </c>
      <c r="R19" s="53">
        <f>SUM(R20)</f>
        <v>-0.96</v>
      </c>
      <c r="S19" s="52">
        <f>SUM(S20)</f>
        <v>497</v>
      </c>
      <c r="T19" s="53">
        <f>SUM(T20)</f>
        <v>89.46</v>
      </c>
      <c r="U19" s="53">
        <f>SUM(U20)</f>
        <v>80.46</v>
      </c>
      <c r="V19" s="53">
        <f>SUM(V20)</f>
        <v>9</v>
      </c>
      <c r="W19" s="52">
        <f>SUM(W20)</f>
        <v>497</v>
      </c>
      <c r="X19" s="53">
        <f>SUM(X20)</f>
        <v>89.46</v>
      </c>
      <c r="Y19" s="53">
        <f>SUM(Y20)</f>
        <v>97.5</v>
      </c>
      <c r="Z19" s="53">
        <f>SUM(Z20)</f>
        <v>0</v>
      </c>
      <c r="AA19" s="53">
        <f>SUM(AA20)</f>
        <v>97.5</v>
      </c>
      <c r="AC19" s="86"/>
      <c r="AD19" s="76"/>
      <c r="AE19" s="89"/>
      <c r="AF19" s="89"/>
    </row>
    <row r="20" customHeight="1" spans="1:32">
      <c r="A20" s="76">
        <v>144</v>
      </c>
      <c r="B20" s="77" t="s">
        <v>45</v>
      </c>
      <c r="C20" s="56">
        <v>0</v>
      </c>
      <c r="D20" s="56">
        <v>0</v>
      </c>
      <c r="E20" s="56">
        <v>4</v>
      </c>
      <c r="F20" s="56"/>
      <c r="G20" s="56">
        <v>0</v>
      </c>
      <c r="H20" s="56">
        <v>0</v>
      </c>
      <c r="I20" s="56">
        <v>4</v>
      </c>
      <c r="J20" s="56"/>
      <c r="K20" s="56">
        <v>13</v>
      </c>
      <c r="L20" s="56">
        <v>475</v>
      </c>
      <c r="M20" s="56">
        <v>19</v>
      </c>
      <c r="N20" s="56">
        <v>3</v>
      </c>
      <c r="O20" s="56">
        <f>C20+D20+F20+G20+H20+J20</f>
        <v>0</v>
      </c>
      <c r="P20" s="57">
        <f>O20*0.3*0.6</f>
        <v>0</v>
      </c>
      <c r="Q20" s="56">
        <f>C20+G20-E20-I20</f>
        <v>-8</v>
      </c>
      <c r="R20" s="57">
        <f>Q20*0.3*0.4</f>
        <v>-0.96</v>
      </c>
      <c r="S20" s="56">
        <f>L20+M20+N20</f>
        <v>497</v>
      </c>
      <c r="T20" s="57">
        <f>S20*0.3*0.6</f>
        <v>89.46</v>
      </c>
      <c r="U20" s="57">
        <f>VLOOKUP(B20,'[1]18-19资金-地市'!$A:$H,2,0)</f>
        <v>80.46</v>
      </c>
      <c r="V20" s="57">
        <f>T20-U20</f>
        <v>9</v>
      </c>
      <c r="W20" s="56">
        <f>L20+M20+N20</f>
        <v>497</v>
      </c>
      <c r="X20" s="57">
        <f>S20*0.3*0.6</f>
        <v>89.46</v>
      </c>
      <c r="Y20" s="57">
        <f>P20+R20+V20+X20</f>
        <v>97.5</v>
      </c>
      <c r="Z20" s="57"/>
      <c r="AA20" s="57">
        <f>Y20</f>
        <v>97.5</v>
      </c>
      <c r="AB20" s="68">
        <v>618008</v>
      </c>
      <c r="AC20" s="90">
        <v>0.07</v>
      </c>
      <c r="AD20" s="88">
        <v>0.3</v>
      </c>
      <c r="AE20" s="89">
        <f>AA20/0.6*AC20</f>
        <v>11.375</v>
      </c>
      <c r="AF20" s="89">
        <f>AA20/0.6*AD20</f>
        <v>48.75</v>
      </c>
    </row>
  </sheetData>
  <autoFilter ref="A6:AB20"/>
  <mergeCells count="17">
    <mergeCell ref="A1:B1"/>
    <mergeCell ref="A2:AA2"/>
    <mergeCell ref="C4:F4"/>
    <mergeCell ref="G4:J4"/>
    <mergeCell ref="K4:N4"/>
    <mergeCell ref="O4:P4"/>
    <mergeCell ref="Q4:R4"/>
    <mergeCell ref="S4:V4"/>
    <mergeCell ref="W4:X4"/>
    <mergeCell ref="Z4:AA4"/>
    <mergeCell ref="A4:A6"/>
    <mergeCell ref="B4:B6"/>
    <mergeCell ref="Y4:Y5"/>
    <mergeCell ref="AC4:AC5"/>
    <mergeCell ref="AD4:AD5"/>
    <mergeCell ref="AE4:AE5"/>
    <mergeCell ref="AF4:AF5"/>
  </mergeCells>
  <pageMargins left="0.0777777777777778" right="0.15625" top="0.393055555555556" bottom="0.313888888888889" header="0.313888888888889" footer="0.15625"/>
  <pageSetup paperSize="9" scale="60" fitToHeight="12" orientation="landscape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AF21"/>
  <sheetViews>
    <sheetView workbookViewId="0">
      <pane xSplit="2" ySplit="6" topLeftCell="U9" activePane="bottomRight" state="frozen"/>
      <selection/>
      <selection pane="topRight"/>
      <selection pane="bottomLeft"/>
      <selection pane="bottomRight" activeCell="AF13" sqref="AF13"/>
    </sheetView>
  </sheetViews>
  <sheetFormatPr defaultColWidth="9.81481481481482" defaultRowHeight="18.75" customHeight="1"/>
  <cols>
    <col min="1" max="1" width="4.12962962962963" style="68" customWidth="1"/>
    <col min="2" max="2" width="12.2592592592593" style="68" customWidth="1"/>
    <col min="3" max="10" width="8" style="68" customWidth="1"/>
    <col min="11" max="11" width="8.37962962962963" style="68" customWidth="1"/>
    <col min="12" max="12" width="9.25925925925926" style="68" customWidth="1"/>
    <col min="13" max="13" width="8.12962962962963" style="68" customWidth="1"/>
    <col min="14" max="14" width="8.37962962962963" style="68" customWidth="1"/>
    <col min="15" max="15" width="7.75925925925926" style="68" customWidth="1"/>
    <col min="16" max="16" width="14" style="68" customWidth="1"/>
    <col min="17" max="17" width="10.6296296296296" style="69" customWidth="1"/>
    <col min="18" max="19" width="9.5" style="70" customWidth="1"/>
    <col min="20" max="20" width="12.6296296296296" style="70" customWidth="1"/>
    <col min="21" max="21" width="12.6296296296296" style="68" customWidth="1"/>
    <col min="22" max="22" width="11.8796296296296" style="68" customWidth="1"/>
    <col min="23" max="23" width="8.75925925925926" style="68" customWidth="1"/>
    <col min="24" max="24" width="12.6296296296296" style="68" customWidth="1"/>
    <col min="25" max="25" width="12.3796296296296" style="68" customWidth="1"/>
    <col min="26" max="26" width="10.1296296296296" style="68" customWidth="1"/>
    <col min="27" max="27" width="14.2592592592593" style="68" customWidth="1"/>
    <col min="28" max="30" width="8.25925925925926" style="68"/>
    <col min="31" max="31" width="9.55555555555556" style="68" customWidth="1"/>
    <col min="32" max="32" width="8.66666666666667" style="68"/>
    <col min="33" max="16384" width="8.25925925925926" style="68"/>
  </cols>
  <sheetData>
    <row r="1" customHeight="1" spans="1:2">
      <c r="A1" s="71" t="s">
        <v>98</v>
      </c>
      <c r="B1" s="71"/>
    </row>
    <row r="2" ht="35.25" customHeight="1" spans="1:27">
      <c r="A2" s="72" t="s">
        <v>99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</row>
    <row r="3" customHeight="1" spans="2:27">
      <c r="B3" s="58"/>
      <c r="C3" s="58"/>
      <c r="R3" s="78"/>
      <c r="S3" s="78"/>
      <c r="T3" s="78"/>
      <c r="V3" s="58"/>
      <c r="W3" s="58"/>
      <c r="AA3" s="58" t="s">
        <v>2</v>
      </c>
    </row>
    <row r="4" s="67" customFormat="1" ht="34.5" customHeight="1" spans="1:32">
      <c r="A4" s="36" t="s">
        <v>3</v>
      </c>
      <c r="B4" s="36" t="s">
        <v>4</v>
      </c>
      <c r="C4" s="38" t="s">
        <v>48</v>
      </c>
      <c r="D4" s="39"/>
      <c r="E4" s="39"/>
      <c r="F4" s="73"/>
      <c r="G4" s="38" t="s">
        <v>49</v>
      </c>
      <c r="H4" s="39"/>
      <c r="I4" s="39"/>
      <c r="J4" s="73"/>
      <c r="K4" s="49" t="s">
        <v>50</v>
      </c>
      <c r="L4" s="49"/>
      <c r="M4" s="49"/>
      <c r="N4" s="49"/>
      <c r="O4" s="43" t="s">
        <v>51</v>
      </c>
      <c r="P4" s="43"/>
      <c r="Q4" s="79" t="s">
        <v>52</v>
      </c>
      <c r="R4" s="80"/>
      <c r="S4" s="81" t="s">
        <v>53</v>
      </c>
      <c r="T4" s="81"/>
      <c r="U4" s="81"/>
      <c r="V4" s="81"/>
      <c r="W4" s="83" t="s">
        <v>54</v>
      </c>
      <c r="X4" s="93"/>
      <c r="Y4" s="43" t="s">
        <v>55</v>
      </c>
      <c r="Z4" s="49" t="s">
        <v>14</v>
      </c>
      <c r="AA4" s="49"/>
      <c r="AC4" s="60" t="s">
        <v>56</v>
      </c>
      <c r="AD4" s="49" t="s">
        <v>57</v>
      </c>
      <c r="AE4" s="49" t="s">
        <v>58</v>
      </c>
      <c r="AF4" s="49" t="s">
        <v>59</v>
      </c>
    </row>
    <row r="5" s="67" customFormat="1" ht="38.25" customHeight="1" spans="1:32">
      <c r="A5" s="40"/>
      <c r="B5" s="40"/>
      <c r="C5" s="91" t="s">
        <v>60</v>
      </c>
      <c r="D5" s="91" t="s">
        <v>61</v>
      </c>
      <c r="E5" s="43" t="s">
        <v>62</v>
      </c>
      <c r="F5" s="43" t="s">
        <v>63</v>
      </c>
      <c r="G5" s="91" t="s">
        <v>60</v>
      </c>
      <c r="H5" s="91" t="s">
        <v>61</v>
      </c>
      <c r="I5" s="43" t="s">
        <v>62</v>
      </c>
      <c r="J5" s="43" t="s">
        <v>63</v>
      </c>
      <c r="K5" s="43" t="s">
        <v>60</v>
      </c>
      <c r="L5" s="43" t="s">
        <v>64</v>
      </c>
      <c r="M5" s="43" t="s">
        <v>62</v>
      </c>
      <c r="N5" s="43" t="s">
        <v>63</v>
      </c>
      <c r="O5" s="43" t="s">
        <v>65</v>
      </c>
      <c r="P5" s="43" t="s">
        <v>66</v>
      </c>
      <c r="Q5" s="82" t="s">
        <v>67</v>
      </c>
      <c r="R5" s="83" t="s">
        <v>68</v>
      </c>
      <c r="S5" s="83" t="s">
        <v>65</v>
      </c>
      <c r="T5" s="83" t="s">
        <v>69</v>
      </c>
      <c r="U5" s="83" t="s">
        <v>70</v>
      </c>
      <c r="V5" s="83" t="s">
        <v>71</v>
      </c>
      <c r="W5" s="83" t="s">
        <v>65</v>
      </c>
      <c r="X5" s="83" t="s">
        <v>66</v>
      </c>
      <c r="Y5" s="43"/>
      <c r="Z5" s="49" t="s">
        <v>17</v>
      </c>
      <c r="AA5" s="49" t="s">
        <v>72</v>
      </c>
      <c r="AC5" s="60"/>
      <c r="AD5" s="49"/>
      <c r="AE5" s="49"/>
      <c r="AF5" s="49"/>
    </row>
    <row r="6" s="67" customFormat="1" ht="26.25" customHeight="1" spans="1:32">
      <c r="A6" s="47"/>
      <c r="B6" s="47"/>
      <c r="C6" s="43" t="s">
        <v>73</v>
      </c>
      <c r="D6" s="43" t="s">
        <v>74</v>
      </c>
      <c r="E6" s="43" t="s">
        <v>75</v>
      </c>
      <c r="F6" s="43" t="s">
        <v>76</v>
      </c>
      <c r="G6" s="43" t="s">
        <v>77</v>
      </c>
      <c r="H6" s="43" t="s">
        <v>78</v>
      </c>
      <c r="I6" s="43" t="s">
        <v>79</v>
      </c>
      <c r="J6" s="43" t="s">
        <v>80</v>
      </c>
      <c r="K6" s="43" t="s">
        <v>81</v>
      </c>
      <c r="L6" s="43" t="s">
        <v>82</v>
      </c>
      <c r="M6" s="43" t="s">
        <v>83</v>
      </c>
      <c r="N6" s="43" t="s">
        <v>84</v>
      </c>
      <c r="O6" s="43" t="s">
        <v>85</v>
      </c>
      <c r="P6" s="43" t="s">
        <v>86</v>
      </c>
      <c r="Q6" s="82" t="s">
        <v>87</v>
      </c>
      <c r="R6" s="81" t="s">
        <v>88</v>
      </c>
      <c r="S6" s="81" t="s">
        <v>89</v>
      </c>
      <c r="T6" s="81" t="s">
        <v>90</v>
      </c>
      <c r="U6" s="81" t="s">
        <v>91</v>
      </c>
      <c r="V6" s="81" t="s">
        <v>92</v>
      </c>
      <c r="W6" s="81" t="s">
        <v>93</v>
      </c>
      <c r="X6" s="81" t="s">
        <v>94</v>
      </c>
      <c r="Y6" s="43" t="s">
        <v>95</v>
      </c>
      <c r="Z6" s="43" t="s">
        <v>96</v>
      </c>
      <c r="AA6" s="43" t="s">
        <v>97</v>
      </c>
      <c r="AC6" s="86"/>
      <c r="AD6" s="49"/>
      <c r="AE6" s="49"/>
      <c r="AF6" s="49"/>
    </row>
    <row r="7" customHeight="1" spans="1:32">
      <c r="A7" s="74"/>
      <c r="B7" s="75" t="s">
        <v>26</v>
      </c>
      <c r="C7" s="52">
        <v>5</v>
      </c>
      <c r="D7" s="52">
        <v>70</v>
      </c>
      <c r="E7" s="52">
        <v>34</v>
      </c>
      <c r="F7" s="52">
        <v>2</v>
      </c>
      <c r="G7" s="52">
        <v>28</v>
      </c>
      <c r="H7" s="52">
        <v>71</v>
      </c>
      <c r="I7" s="52">
        <v>38</v>
      </c>
      <c r="J7" s="52">
        <v>2</v>
      </c>
      <c r="K7" s="52">
        <v>184</v>
      </c>
      <c r="L7" s="52">
        <v>3285</v>
      </c>
      <c r="M7" s="52">
        <v>247</v>
      </c>
      <c r="N7" s="52">
        <v>22</v>
      </c>
      <c r="O7" s="52">
        <v>178</v>
      </c>
      <c r="P7" s="53">
        <v>32.04</v>
      </c>
      <c r="Q7" s="52">
        <v>-39</v>
      </c>
      <c r="R7" s="53">
        <v>-4.68</v>
      </c>
      <c r="S7" s="52">
        <v>3554</v>
      </c>
      <c r="T7" s="53">
        <v>639.72</v>
      </c>
      <c r="U7" s="53">
        <v>507.42</v>
      </c>
      <c r="V7" s="53">
        <v>132.3</v>
      </c>
      <c r="W7" s="52">
        <v>3554</v>
      </c>
      <c r="X7" s="53">
        <v>639.72</v>
      </c>
      <c r="Y7" s="53">
        <v>799.38</v>
      </c>
      <c r="Z7" s="53">
        <v>0</v>
      </c>
      <c r="AA7" s="53">
        <v>799.38</v>
      </c>
      <c r="AC7" s="87"/>
      <c r="AD7" s="88"/>
      <c r="AE7" s="76"/>
      <c r="AF7" s="76"/>
    </row>
    <row r="8" ht="30" customHeight="1" spans="1:32">
      <c r="A8" s="76">
        <v>136</v>
      </c>
      <c r="B8" s="77" t="s">
        <v>27</v>
      </c>
      <c r="C8" s="56">
        <v>0</v>
      </c>
      <c r="D8" s="56">
        <v>0</v>
      </c>
      <c r="E8" s="56">
        <v>10</v>
      </c>
      <c r="F8" s="56"/>
      <c r="G8" s="56">
        <v>4</v>
      </c>
      <c r="H8" s="56">
        <v>0</v>
      </c>
      <c r="I8" s="56">
        <v>10</v>
      </c>
      <c r="J8" s="56"/>
      <c r="K8" s="56">
        <v>31</v>
      </c>
      <c r="L8" s="56">
        <v>0</v>
      </c>
      <c r="M8" s="56">
        <v>21</v>
      </c>
      <c r="N8" s="56"/>
      <c r="O8" s="56">
        <f t="shared" ref="O8:O15" si="0">C8+D8+F8+G8+H8+J8</f>
        <v>4</v>
      </c>
      <c r="P8" s="57">
        <f t="shared" ref="P8:P15" si="1">O8*0.3*0.6</f>
        <v>0.72</v>
      </c>
      <c r="Q8" s="56">
        <f t="shared" ref="Q8:Q15" si="2">C8+G8-E8-I8</f>
        <v>-16</v>
      </c>
      <c r="R8" s="57">
        <f t="shared" ref="R8:R15" si="3">Q8*0.3*0.4</f>
        <v>-1.92</v>
      </c>
      <c r="S8" s="56">
        <f t="shared" ref="S8:S15" si="4">L8+M8+N8</f>
        <v>21</v>
      </c>
      <c r="T8" s="57">
        <f t="shared" ref="T8:T15" si="5">S8*0.3*0.6</f>
        <v>3.78</v>
      </c>
      <c r="U8" s="57">
        <f>VLOOKUP(B8,'[1]18-19资金-地市'!$A:$H,3,0)</f>
        <v>0.18</v>
      </c>
      <c r="V8" s="57">
        <f t="shared" ref="V8:V15" si="6">T8-U8</f>
        <v>3.6</v>
      </c>
      <c r="W8" s="56">
        <f t="shared" ref="W8:W15" si="7">L8+M8+N8</f>
        <v>21</v>
      </c>
      <c r="X8" s="57">
        <f t="shared" ref="X8:X15" si="8">S8*0.3*0.6</f>
        <v>3.78</v>
      </c>
      <c r="Y8" s="57">
        <f t="shared" ref="Y8:Y15" si="9">P8+R8+V8+X8</f>
        <v>6.18</v>
      </c>
      <c r="Z8" s="57"/>
      <c r="AA8" s="57">
        <f t="shared" ref="AA8:AA15" si="10">Y8</f>
        <v>6.18</v>
      </c>
      <c r="AB8" s="68">
        <v>618001</v>
      </c>
      <c r="AC8" s="87">
        <v>0.1</v>
      </c>
      <c r="AD8" s="88">
        <v>0.3</v>
      </c>
      <c r="AE8" s="76"/>
      <c r="AF8" s="76"/>
    </row>
    <row r="9" ht="30" customHeight="1" spans="1:32">
      <c r="A9" s="76"/>
      <c r="B9" s="77" t="s">
        <v>34</v>
      </c>
      <c r="C9" s="56">
        <v>0</v>
      </c>
      <c r="D9" s="56">
        <v>0</v>
      </c>
      <c r="E9" s="56">
        <v>6</v>
      </c>
      <c r="F9" s="56"/>
      <c r="G9" s="56">
        <v>3</v>
      </c>
      <c r="H9" s="56"/>
      <c r="I9" s="56">
        <v>6</v>
      </c>
      <c r="J9" s="56"/>
      <c r="K9" s="56">
        <v>21</v>
      </c>
      <c r="L9" s="56"/>
      <c r="M9" s="56">
        <v>15</v>
      </c>
      <c r="N9" s="56"/>
      <c r="O9" s="56">
        <v>2</v>
      </c>
      <c r="P9" s="57">
        <v>0.36</v>
      </c>
      <c r="Q9" s="56">
        <v>-8</v>
      </c>
      <c r="R9" s="57">
        <v>-0.96</v>
      </c>
      <c r="S9" s="56">
        <v>15</v>
      </c>
      <c r="T9" s="57">
        <v>2.7</v>
      </c>
      <c r="U9" s="57">
        <v>0.13</v>
      </c>
      <c r="V9" s="57">
        <v>2.57</v>
      </c>
      <c r="W9" s="56">
        <v>15</v>
      </c>
      <c r="X9" s="57">
        <v>2.7</v>
      </c>
      <c r="Y9" s="57">
        <f>P9+R9+V9+X9</f>
        <v>4.67</v>
      </c>
      <c r="Z9" s="57"/>
      <c r="AA9" s="57">
        <v>4.67</v>
      </c>
      <c r="AC9" s="87">
        <v>0.1</v>
      </c>
      <c r="AD9" s="88">
        <v>0.3</v>
      </c>
      <c r="AE9" s="89"/>
      <c r="AF9" s="89"/>
    </row>
    <row r="10" ht="28" customHeight="1" spans="1:32">
      <c r="A10" s="76"/>
      <c r="B10" s="77" t="s">
        <v>35</v>
      </c>
      <c r="C10" s="56">
        <v>0</v>
      </c>
      <c r="D10" s="56">
        <v>0</v>
      </c>
      <c r="E10" s="56">
        <v>4</v>
      </c>
      <c r="F10" s="56"/>
      <c r="G10" s="56">
        <v>1</v>
      </c>
      <c r="H10" s="56"/>
      <c r="I10" s="56">
        <v>4</v>
      </c>
      <c r="J10" s="56"/>
      <c r="K10" s="56">
        <v>10</v>
      </c>
      <c r="L10" s="56"/>
      <c r="M10" s="56">
        <v>6</v>
      </c>
      <c r="N10" s="56"/>
      <c r="O10" s="56">
        <v>2</v>
      </c>
      <c r="P10" s="57">
        <v>0.36</v>
      </c>
      <c r="Q10" s="56">
        <v>-8</v>
      </c>
      <c r="R10" s="57">
        <v>-0.96</v>
      </c>
      <c r="S10" s="56">
        <v>6</v>
      </c>
      <c r="T10" s="57">
        <v>1.08</v>
      </c>
      <c r="U10" s="57">
        <v>0.05</v>
      </c>
      <c r="V10" s="57">
        <v>1.03</v>
      </c>
      <c r="W10" s="56">
        <v>6</v>
      </c>
      <c r="X10" s="57">
        <v>1.08</v>
      </c>
      <c r="Y10" s="57">
        <f>P10+R10+V10+X10</f>
        <v>1.51</v>
      </c>
      <c r="Z10" s="57"/>
      <c r="AA10" s="57">
        <v>1.51</v>
      </c>
      <c r="AC10" s="87">
        <v>0.1</v>
      </c>
      <c r="AD10" s="88">
        <v>0.3</v>
      </c>
      <c r="AE10" s="89"/>
      <c r="AF10" s="89"/>
    </row>
    <row r="11" customHeight="1" spans="1:32">
      <c r="A11" s="76">
        <v>137</v>
      </c>
      <c r="B11" s="77" t="s">
        <v>38</v>
      </c>
      <c r="C11" s="56">
        <v>2</v>
      </c>
      <c r="D11" s="56">
        <v>0</v>
      </c>
      <c r="E11" s="56">
        <v>1</v>
      </c>
      <c r="F11" s="56"/>
      <c r="G11" s="56">
        <v>21</v>
      </c>
      <c r="H11" s="56">
        <v>3</v>
      </c>
      <c r="I11" s="56">
        <v>1</v>
      </c>
      <c r="J11" s="56"/>
      <c r="K11" s="56">
        <v>131</v>
      </c>
      <c r="L11" s="56">
        <v>239</v>
      </c>
      <c r="M11" s="56">
        <v>11</v>
      </c>
      <c r="N11" s="56">
        <v>1</v>
      </c>
      <c r="O11" s="56">
        <f t="shared" ref="O11:O15" si="11">C11+D11+F11+G11+H11+J11</f>
        <v>26</v>
      </c>
      <c r="P11" s="57">
        <f t="shared" ref="P11:P15" si="12">O11*0.3*0.6</f>
        <v>4.68</v>
      </c>
      <c r="Q11" s="56">
        <f t="shared" ref="Q11:Q15" si="13">C11+G11-E11-I11</f>
        <v>21</v>
      </c>
      <c r="R11" s="57">
        <f t="shared" ref="R11:R15" si="14">Q11*0.3*0.4</f>
        <v>2.52</v>
      </c>
      <c r="S11" s="56">
        <f t="shared" ref="S11:S15" si="15">L11+M11+N11</f>
        <v>251</v>
      </c>
      <c r="T11" s="57">
        <f t="shared" ref="T11:T15" si="16">S11*0.3*0.6</f>
        <v>45.18</v>
      </c>
      <c r="U11" s="57">
        <f>VLOOKUP(B11,'[1]18-19资金-地市'!$A:$H,3,0)</f>
        <v>37.26</v>
      </c>
      <c r="V11" s="57">
        <f t="shared" ref="V11:V15" si="17">T11-U11</f>
        <v>7.92</v>
      </c>
      <c r="W11" s="56">
        <f t="shared" ref="W11:W15" si="18">L11+M11+N11</f>
        <v>251</v>
      </c>
      <c r="X11" s="57">
        <f t="shared" ref="X11:X15" si="19">S11*0.3*0.6</f>
        <v>45.18</v>
      </c>
      <c r="Y11" s="57">
        <f>P11+R11+V11+X11</f>
        <v>60.3</v>
      </c>
      <c r="Z11" s="57"/>
      <c r="AA11" s="57">
        <f t="shared" ref="AA11:AA15" si="20">Y11</f>
        <v>60.3</v>
      </c>
      <c r="AB11" s="68">
        <v>618002</v>
      </c>
      <c r="AC11" s="90">
        <v>0.015</v>
      </c>
      <c r="AD11" s="88">
        <v>0.3</v>
      </c>
      <c r="AE11" s="89">
        <f t="shared" ref="AE9:AE15" si="21">AA11/0.6*AC11</f>
        <v>1.5075</v>
      </c>
      <c r="AF11" s="89">
        <f t="shared" ref="AF9:AF15" si="22">AA11/0.6*AD11</f>
        <v>30.15</v>
      </c>
    </row>
    <row r="12" customHeight="1" spans="1:32">
      <c r="A12" s="76">
        <v>138</v>
      </c>
      <c r="B12" s="77" t="s">
        <v>39</v>
      </c>
      <c r="C12" s="56">
        <v>0</v>
      </c>
      <c r="D12" s="56">
        <v>60</v>
      </c>
      <c r="E12" s="56">
        <v>8</v>
      </c>
      <c r="F12" s="56">
        <v>2</v>
      </c>
      <c r="G12" s="56">
        <v>0</v>
      </c>
      <c r="H12" s="56">
        <v>50</v>
      </c>
      <c r="I12" s="56">
        <v>6</v>
      </c>
      <c r="J12" s="56">
        <v>2</v>
      </c>
      <c r="K12" s="56">
        <v>0</v>
      </c>
      <c r="L12" s="56">
        <v>1100</v>
      </c>
      <c r="M12" s="56">
        <v>93</v>
      </c>
      <c r="N12" s="56">
        <v>10</v>
      </c>
      <c r="O12" s="56">
        <f>C12+D12+F12+G12+H12+J12</f>
        <v>114</v>
      </c>
      <c r="P12" s="57">
        <f>O12*0.3*0.6</f>
        <v>20.52</v>
      </c>
      <c r="Q12" s="56">
        <f>C12+G12-E12-I12</f>
        <v>-14</v>
      </c>
      <c r="R12" s="57">
        <f>Q12*0.3*0.4</f>
        <v>-1.68</v>
      </c>
      <c r="S12" s="56">
        <f>L12+M12+N12</f>
        <v>1203</v>
      </c>
      <c r="T12" s="57">
        <f>S12*0.3*0.6</f>
        <v>216.54</v>
      </c>
      <c r="U12" s="57">
        <f>VLOOKUP(B12,'[1]18-19资金-地市'!$A:$H,3,0)</f>
        <v>179.64</v>
      </c>
      <c r="V12" s="57">
        <f>T12-U12</f>
        <v>36.9</v>
      </c>
      <c r="W12" s="56">
        <f>L12+M12+N12</f>
        <v>1203</v>
      </c>
      <c r="X12" s="57">
        <f>S12*0.3*0.6</f>
        <v>216.54</v>
      </c>
      <c r="Y12" s="57">
        <f>P12+R12+V12+X12</f>
        <v>272.28</v>
      </c>
      <c r="Z12" s="57"/>
      <c r="AA12" s="57">
        <f>Y12</f>
        <v>272.28</v>
      </c>
      <c r="AB12" s="68">
        <v>618003</v>
      </c>
      <c r="AC12" s="90">
        <v>0.015</v>
      </c>
      <c r="AD12" s="88">
        <v>0.3</v>
      </c>
      <c r="AE12" s="89">
        <f>AA12/0.6*AC12</f>
        <v>6.807</v>
      </c>
      <c r="AF12" s="89">
        <f>AA12/0.6*AD12</f>
        <v>136.14</v>
      </c>
    </row>
    <row r="13" customHeight="1" spans="1:32">
      <c r="A13" s="76">
        <v>139</v>
      </c>
      <c r="B13" s="77" t="s">
        <v>40</v>
      </c>
      <c r="C13" s="56">
        <v>0</v>
      </c>
      <c r="D13" s="56">
        <v>0</v>
      </c>
      <c r="E13" s="56">
        <v>1</v>
      </c>
      <c r="F13" s="56"/>
      <c r="G13" s="56">
        <v>0</v>
      </c>
      <c r="H13" s="56">
        <v>0</v>
      </c>
      <c r="I13" s="56">
        <v>3</v>
      </c>
      <c r="J13" s="56"/>
      <c r="K13" s="56">
        <v>6</v>
      </c>
      <c r="L13" s="56">
        <v>599</v>
      </c>
      <c r="M13" s="56">
        <v>34</v>
      </c>
      <c r="N13" s="56"/>
      <c r="O13" s="56">
        <f>C13+D13+F13+G13+H13+J13</f>
        <v>0</v>
      </c>
      <c r="P13" s="57">
        <f>O13*0.3*0.6</f>
        <v>0</v>
      </c>
      <c r="Q13" s="56">
        <f>C13+G13-E13-I13</f>
        <v>-4</v>
      </c>
      <c r="R13" s="57">
        <f>Q13*0.3*0.4</f>
        <v>-0.48</v>
      </c>
      <c r="S13" s="56">
        <f>L13+M13+N13</f>
        <v>633</v>
      </c>
      <c r="T13" s="57">
        <f>S13*0.3*0.6</f>
        <v>113.94</v>
      </c>
      <c r="U13" s="57">
        <f>VLOOKUP(B13,'[1]18-19资金-地市'!$A:$H,3,0)</f>
        <v>99.54</v>
      </c>
      <c r="V13" s="57">
        <f>T13-U13</f>
        <v>14.4</v>
      </c>
      <c r="W13" s="56">
        <f>L13+M13+N13</f>
        <v>633</v>
      </c>
      <c r="X13" s="57">
        <f>S13*0.3*0.6</f>
        <v>113.94</v>
      </c>
      <c r="Y13" s="57">
        <f>P13+R13+V13+X13</f>
        <v>127.86</v>
      </c>
      <c r="Z13" s="57"/>
      <c r="AA13" s="57">
        <f>Y13</f>
        <v>127.86</v>
      </c>
      <c r="AB13" s="68">
        <v>618005</v>
      </c>
      <c r="AC13" s="90">
        <v>0.04</v>
      </c>
      <c r="AD13" s="88">
        <v>0.3</v>
      </c>
      <c r="AE13" s="89">
        <f>AA13/0.6*AC13</f>
        <v>8.524</v>
      </c>
      <c r="AF13" s="89">
        <f>AA13/0.6*AD13</f>
        <v>63.93</v>
      </c>
    </row>
    <row r="14" customHeight="1" spans="1:32">
      <c r="A14" s="76">
        <v>140</v>
      </c>
      <c r="B14" s="77" t="s">
        <v>41</v>
      </c>
      <c r="C14" s="56">
        <v>3</v>
      </c>
      <c r="D14" s="56">
        <v>5</v>
      </c>
      <c r="E14" s="56">
        <v>10</v>
      </c>
      <c r="F14" s="56"/>
      <c r="G14" s="56">
        <v>3</v>
      </c>
      <c r="H14" s="56">
        <v>13</v>
      </c>
      <c r="I14" s="56">
        <v>5</v>
      </c>
      <c r="J14" s="56"/>
      <c r="K14" s="56">
        <v>3</v>
      </c>
      <c r="L14" s="56">
        <v>587</v>
      </c>
      <c r="M14" s="56">
        <v>18</v>
      </c>
      <c r="N14" s="56">
        <v>6</v>
      </c>
      <c r="O14" s="56">
        <f>C14+D14+F14+G14+H14+J14</f>
        <v>24</v>
      </c>
      <c r="P14" s="57">
        <f>O14*0.3*0.6</f>
        <v>4.32</v>
      </c>
      <c r="Q14" s="56">
        <f>C14+G14-E14-I14</f>
        <v>-9</v>
      </c>
      <c r="R14" s="57">
        <f>Q14*0.3*0.4</f>
        <v>-1.08</v>
      </c>
      <c r="S14" s="56">
        <f>L14+M14+N14</f>
        <v>611</v>
      </c>
      <c r="T14" s="57">
        <f>S14*0.3*0.6</f>
        <v>109.98</v>
      </c>
      <c r="U14" s="57">
        <f>VLOOKUP(B14,'[1]18-19资金-地市'!$A:$H,3,0)</f>
        <v>94.86</v>
      </c>
      <c r="V14" s="57">
        <f>T14-U14</f>
        <v>15.12</v>
      </c>
      <c r="W14" s="56">
        <f>L14+M14+N14</f>
        <v>611</v>
      </c>
      <c r="X14" s="57">
        <f>S14*0.3*0.6</f>
        <v>109.98</v>
      </c>
      <c r="Y14" s="57">
        <f>P14+R14+V14+X14</f>
        <v>128.34</v>
      </c>
      <c r="Z14" s="57"/>
      <c r="AA14" s="57">
        <f>Y14</f>
        <v>128.34</v>
      </c>
      <c r="AB14" s="68">
        <v>618006</v>
      </c>
      <c r="AC14" s="90">
        <v>0.025</v>
      </c>
      <c r="AD14" s="88">
        <v>0.3</v>
      </c>
      <c r="AE14" s="89">
        <f>AA14/0.6*AC14</f>
        <v>5.3475</v>
      </c>
      <c r="AF14" s="89">
        <f>AA14/0.6*AD14</f>
        <v>64.17</v>
      </c>
    </row>
    <row r="15" customHeight="1" spans="1:32">
      <c r="A15" s="76">
        <v>141</v>
      </c>
      <c r="B15" s="77" t="s">
        <v>42</v>
      </c>
      <c r="C15" s="56">
        <v>0</v>
      </c>
      <c r="D15" s="56">
        <v>5</v>
      </c>
      <c r="E15" s="56">
        <v>4</v>
      </c>
      <c r="F15" s="56"/>
      <c r="G15" s="56">
        <v>0</v>
      </c>
      <c r="H15" s="56">
        <v>5</v>
      </c>
      <c r="I15" s="56">
        <v>13</v>
      </c>
      <c r="J15" s="56"/>
      <c r="K15" s="56">
        <v>13</v>
      </c>
      <c r="L15" s="56">
        <v>760</v>
      </c>
      <c r="M15" s="56">
        <v>70</v>
      </c>
      <c r="N15" s="56">
        <v>5</v>
      </c>
      <c r="O15" s="56">
        <f>C15+D15+F15+G15+H15+J15</f>
        <v>10</v>
      </c>
      <c r="P15" s="57">
        <f>O15*0.3*0.6</f>
        <v>1.8</v>
      </c>
      <c r="Q15" s="56">
        <f>C15+G15-E15-I15</f>
        <v>-17</v>
      </c>
      <c r="R15" s="57">
        <f>Q15*0.3*0.4</f>
        <v>-2.04</v>
      </c>
      <c r="S15" s="56">
        <f>L15+M15+N15</f>
        <v>835</v>
      </c>
      <c r="T15" s="57">
        <f>S15*0.3*0.6</f>
        <v>150.3</v>
      </c>
      <c r="U15" s="57">
        <f>VLOOKUP(B15,'[1]18-19资金-地市'!$A:$H,3,0)</f>
        <v>95.94</v>
      </c>
      <c r="V15" s="57">
        <f>T15-U15</f>
        <v>54.36</v>
      </c>
      <c r="W15" s="56">
        <f>L15+M15+N15</f>
        <v>835</v>
      </c>
      <c r="X15" s="57">
        <f>S15*0.3*0.6</f>
        <v>150.3</v>
      </c>
      <c r="Y15" s="57">
        <f>P15+R15+V15+X15</f>
        <v>204.42</v>
      </c>
      <c r="Z15" s="57"/>
      <c r="AA15" s="57">
        <f>Y15</f>
        <v>204.42</v>
      </c>
      <c r="AB15" s="68">
        <v>618009</v>
      </c>
      <c r="AC15" s="90">
        <v>0.07</v>
      </c>
      <c r="AD15" s="88">
        <v>0.3</v>
      </c>
      <c r="AE15" s="89">
        <f>AA15/0.6*AC15</f>
        <v>23.849</v>
      </c>
      <c r="AF15" s="89">
        <f>AA15/0.6*AD15</f>
        <v>102.21</v>
      </c>
    </row>
    <row r="16" customHeight="1" spans="1:32">
      <c r="A16" s="74"/>
      <c r="B16" s="75" t="s">
        <v>43</v>
      </c>
      <c r="C16" s="52">
        <f t="shared" ref="C16:AA16" si="23">SUM(C17)</f>
        <v>7</v>
      </c>
      <c r="D16" s="52">
        <f>SUM(D17)</f>
        <v>122</v>
      </c>
      <c r="E16" s="52">
        <f>SUM(E17)</f>
        <v>7</v>
      </c>
      <c r="F16" s="52">
        <f>SUM(F17)</f>
        <v>4</v>
      </c>
      <c r="G16" s="52">
        <f>SUM(G17)</f>
        <v>7</v>
      </c>
      <c r="H16" s="52">
        <f>SUM(H17)</f>
        <v>135</v>
      </c>
      <c r="I16" s="52">
        <f>SUM(I17)</f>
        <v>23</v>
      </c>
      <c r="J16" s="52">
        <f>SUM(J17)</f>
        <v>6</v>
      </c>
      <c r="K16" s="52">
        <f>SUM(K17)</f>
        <v>24</v>
      </c>
      <c r="L16" s="52">
        <f>SUM(L17)</f>
        <v>1907</v>
      </c>
      <c r="M16" s="52">
        <f>SUM(M17)</f>
        <v>95</v>
      </c>
      <c r="N16" s="52">
        <f>SUM(N17)</f>
        <v>29</v>
      </c>
      <c r="O16" s="52">
        <f>SUM(O17)</f>
        <v>281</v>
      </c>
      <c r="P16" s="53">
        <f>SUM(P17)</f>
        <v>50.58</v>
      </c>
      <c r="Q16" s="52">
        <f>SUM(Q17)</f>
        <v>-16</v>
      </c>
      <c r="R16" s="53">
        <f>SUM(R17)</f>
        <v>-1.92</v>
      </c>
      <c r="S16" s="52">
        <f>SUM(S17)</f>
        <v>2031</v>
      </c>
      <c r="T16" s="53">
        <f>SUM(T17)</f>
        <v>365.58</v>
      </c>
      <c r="U16" s="53">
        <f>SUM(U17)</f>
        <v>309.06</v>
      </c>
      <c r="V16" s="53">
        <f>SUM(V17)</f>
        <v>56.52</v>
      </c>
      <c r="W16" s="52">
        <f>SUM(W17)</f>
        <v>2031</v>
      </c>
      <c r="X16" s="53">
        <f>SUM(X17)</f>
        <v>365.58</v>
      </c>
      <c r="Y16" s="53">
        <f>SUM(Y17)</f>
        <v>470.76</v>
      </c>
      <c r="Z16" s="53">
        <f>SUM(Z17)</f>
        <v>0</v>
      </c>
      <c r="AA16" s="53">
        <f>SUM(AA17)</f>
        <v>470.76</v>
      </c>
      <c r="AC16" s="86"/>
      <c r="AD16" s="76"/>
      <c r="AE16" s="89"/>
      <c r="AF16" s="89"/>
    </row>
    <row r="17" customHeight="1" spans="1:32">
      <c r="A17" s="76">
        <v>142</v>
      </c>
      <c r="B17" s="77" t="s">
        <v>43</v>
      </c>
      <c r="C17" s="56">
        <v>7</v>
      </c>
      <c r="D17" s="56">
        <v>122</v>
      </c>
      <c r="E17" s="56">
        <v>7</v>
      </c>
      <c r="F17" s="56">
        <v>4</v>
      </c>
      <c r="G17" s="56">
        <v>7</v>
      </c>
      <c r="H17" s="56">
        <v>135</v>
      </c>
      <c r="I17" s="56">
        <v>23</v>
      </c>
      <c r="J17" s="56">
        <v>6</v>
      </c>
      <c r="K17" s="56">
        <v>24</v>
      </c>
      <c r="L17" s="56">
        <v>1907</v>
      </c>
      <c r="M17" s="56">
        <v>95</v>
      </c>
      <c r="N17" s="56">
        <v>29</v>
      </c>
      <c r="O17" s="56">
        <f t="shared" ref="O17:O21" si="24">C17+D17+F17+G17+H17+J17</f>
        <v>281</v>
      </c>
      <c r="P17" s="57">
        <f t="shared" ref="P17:P21" si="25">O17*0.3*0.6</f>
        <v>50.58</v>
      </c>
      <c r="Q17" s="56">
        <f t="shared" ref="Q17:Q21" si="26">C17+G17-E17-I17</f>
        <v>-16</v>
      </c>
      <c r="R17" s="57">
        <f t="shared" ref="R17:R21" si="27">Q17*0.3*0.4</f>
        <v>-1.92</v>
      </c>
      <c r="S17" s="56">
        <f t="shared" ref="S17:S21" si="28">L17+M17+N17</f>
        <v>2031</v>
      </c>
      <c r="T17" s="57">
        <f t="shared" ref="T17:T21" si="29">S17*0.3*0.6</f>
        <v>365.58</v>
      </c>
      <c r="U17" s="57">
        <f>VLOOKUP(B17,'[1]18-19资金-地市'!$A:$H,3,0)</f>
        <v>309.06</v>
      </c>
      <c r="V17" s="57">
        <f t="shared" ref="V17:V21" si="30">T17-U17</f>
        <v>56.52</v>
      </c>
      <c r="W17" s="56">
        <f t="shared" ref="W17:W21" si="31">L17+M17+N17</f>
        <v>2031</v>
      </c>
      <c r="X17" s="57">
        <f t="shared" ref="X17:X21" si="32">S17*0.3*0.6</f>
        <v>365.58</v>
      </c>
      <c r="Y17" s="57">
        <f t="shared" ref="Y17:Y21" si="33">P17+R17+V17+X17</f>
        <v>470.76</v>
      </c>
      <c r="Z17" s="57"/>
      <c r="AA17" s="57">
        <f t="shared" ref="AA17:AA21" si="34">Y17</f>
        <v>470.76</v>
      </c>
      <c r="AB17" s="68">
        <v>618004</v>
      </c>
      <c r="AC17" s="90">
        <v>0.025</v>
      </c>
      <c r="AD17" s="88">
        <v>0.3</v>
      </c>
      <c r="AE17" s="89">
        <f t="shared" ref="AE17:AE21" si="35">AA17/0.6*AC17</f>
        <v>19.615</v>
      </c>
      <c r="AF17" s="89">
        <f t="shared" ref="AF17:AF21" si="36">AA17/0.6*AD17</f>
        <v>235.38</v>
      </c>
    </row>
    <row r="18" customHeight="1" spans="1:32">
      <c r="A18" s="74"/>
      <c r="B18" s="75" t="s">
        <v>44</v>
      </c>
      <c r="C18" s="52">
        <f t="shared" ref="C18:AA18" si="37">SUM(C19)</f>
        <v>0</v>
      </c>
      <c r="D18" s="52">
        <f>SUM(D19)</f>
        <v>0</v>
      </c>
      <c r="E18" s="52">
        <f>SUM(E19)</f>
        <v>0</v>
      </c>
      <c r="F18" s="52">
        <f>SUM(F19)</f>
        <v>0</v>
      </c>
      <c r="G18" s="52">
        <f>SUM(G19)</f>
        <v>0</v>
      </c>
      <c r="H18" s="52">
        <f>SUM(H19)</f>
        <v>0</v>
      </c>
      <c r="I18" s="52">
        <f>SUM(I19)</f>
        <v>0</v>
      </c>
      <c r="J18" s="52">
        <f>SUM(J19)</f>
        <v>0</v>
      </c>
      <c r="K18" s="52">
        <f>SUM(K19)</f>
        <v>4</v>
      </c>
      <c r="L18" s="52">
        <f>SUM(L19)</f>
        <v>119</v>
      </c>
      <c r="M18" s="52">
        <f>SUM(M19)</f>
        <v>7</v>
      </c>
      <c r="N18" s="52">
        <f>SUM(N19)</f>
        <v>1</v>
      </c>
      <c r="O18" s="52">
        <f>SUM(O19)</f>
        <v>0</v>
      </c>
      <c r="P18" s="53">
        <f>SUM(P19)</f>
        <v>0</v>
      </c>
      <c r="Q18" s="52">
        <f>SUM(Q19)</f>
        <v>0</v>
      </c>
      <c r="R18" s="53">
        <f>SUM(R19)</f>
        <v>0</v>
      </c>
      <c r="S18" s="52">
        <f>SUM(S19)</f>
        <v>127</v>
      </c>
      <c r="T18" s="53">
        <f>SUM(T19)</f>
        <v>22.86</v>
      </c>
      <c r="U18" s="53">
        <f>SUM(U19)</f>
        <v>40.14</v>
      </c>
      <c r="V18" s="53">
        <f>SUM(V19)</f>
        <v>-17.28</v>
      </c>
      <c r="W18" s="52">
        <f>SUM(W19)</f>
        <v>127</v>
      </c>
      <c r="X18" s="53">
        <f>SUM(X19)</f>
        <v>22.86</v>
      </c>
      <c r="Y18" s="53">
        <f>SUM(Y19)</f>
        <v>5.58</v>
      </c>
      <c r="Z18" s="53">
        <f>SUM(Z19)</f>
        <v>0</v>
      </c>
      <c r="AA18" s="53">
        <f>SUM(AA19)</f>
        <v>5.58</v>
      </c>
      <c r="AC18" s="86"/>
      <c r="AD18" s="76"/>
      <c r="AE18" s="89"/>
      <c r="AF18" s="89"/>
    </row>
    <row r="19" customHeight="1" spans="1:32">
      <c r="A19" s="76">
        <v>143</v>
      </c>
      <c r="B19" s="77" t="s">
        <v>44</v>
      </c>
      <c r="C19" s="56">
        <v>0</v>
      </c>
      <c r="D19" s="56">
        <v>0</v>
      </c>
      <c r="E19" s="56">
        <v>0</v>
      </c>
      <c r="F19" s="56"/>
      <c r="G19" s="56">
        <v>0</v>
      </c>
      <c r="H19" s="56">
        <v>0</v>
      </c>
      <c r="I19" s="56">
        <v>0</v>
      </c>
      <c r="J19" s="56"/>
      <c r="K19" s="56">
        <v>4</v>
      </c>
      <c r="L19" s="56">
        <v>119</v>
      </c>
      <c r="M19" s="56">
        <v>7</v>
      </c>
      <c r="N19" s="56">
        <v>1</v>
      </c>
      <c r="O19" s="56">
        <f>C19+D19+F19+G19+H19+J19</f>
        <v>0</v>
      </c>
      <c r="P19" s="57">
        <f>O19*0.3*0.6</f>
        <v>0</v>
      </c>
      <c r="Q19" s="56">
        <f>C19+G19-E19-I19</f>
        <v>0</v>
      </c>
      <c r="R19" s="57">
        <f>Q19*0.3*0.4</f>
        <v>0</v>
      </c>
      <c r="S19" s="56">
        <f>L19+M19+N19</f>
        <v>127</v>
      </c>
      <c r="T19" s="57">
        <f>S19*0.3*0.6</f>
        <v>22.86</v>
      </c>
      <c r="U19" s="57">
        <f>VLOOKUP(B19,'[1]18-19资金-地市'!$A:$H,3,0)</f>
        <v>40.14</v>
      </c>
      <c r="V19" s="57">
        <f>T19-U19</f>
        <v>-17.28</v>
      </c>
      <c r="W19" s="56">
        <f>L19+M19+N19</f>
        <v>127</v>
      </c>
      <c r="X19" s="57">
        <f>S19*0.3*0.6</f>
        <v>22.86</v>
      </c>
      <c r="Y19" s="57">
        <f>P19+R19+V19+X19</f>
        <v>5.58</v>
      </c>
      <c r="Z19" s="57"/>
      <c r="AA19" s="57">
        <f>Y19</f>
        <v>5.58</v>
      </c>
      <c r="AB19" s="68">
        <v>618007</v>
      </c>
      <c r="AC19" s="90">
        <v>0.07</v>
      </c>
      <c r="AD19" s="88">
        <v>0.3</v>
      </c>
      <c r="AE19" s="89">
        <f>AA19/0.6*AC19</f>
        <v>0.651</v>
      </c>
      <c r="AF19" s="89">
        <f>AA19/0.6*AD19</f>
        <v>2.79</v>
      </c>
    </row>
    <row r="20" customHeight="1" spans="1:32">
      <c r="A20" s="74"/>
      <c r="B20" s="75" t="s">
        <v>45</v>
      </c>
      <c r="C20" s="52">
        <f t="shared" ref="C20:AA20" si="38">SUM(C21)</f>
        <v>0</v>
      </c>
      <c r="D20" s="52">
        <f>SUM(D21)</f>
        <v>0</v>
      </c>
      <c r="E20" s="52">
        <f>SUM(E21)</f>
        <v>1</v>
      </c>
      <c r="F20" s="52">
        <f>SUM(F21)</f>
        <v>0</v>
      </c>
      <c r="G20" s="52">
        <f>SUM(G21)</f>
        <v>0</v>
      </c>
      <c r="H20" s="52">
        <f>SUM(H21)</f>
        <v>0</v>
      </c>
      <c r="I20" s="52">
        <f>SUM(I21)</f>
        <v>2</v>
      </c>
      <c r="J20" s="52">
        <f>SUM(J21)</f>
        <v>0</v>
      </c>
      <c r="K20" s="52">
        <f>SUM(K21)</f>
        <v>3</v>
      </c>
      <c r="L20" s="52">
        <f>SUM(L21)</f>
        <v>262</v>
      </c>
      <c r="M20" s="52">
        <f>SUM(M21)</f>
        <v>9</v>
      </c>
      <c r="N20" s="52">
        <f>SUM(N21)</f>
        <v>0</v>
      </c>
      <c r="O20" s="52">
        <f>SUM(O21)</f>
        <v>0</v>
      </c>
      <c r="P20" s="53">
        <f>SUM(P21)</f>
        <v>0</v>
      </c>
      <c r="Q20" s="52">
        <f>SUM(Q21)</f>
        <v>-3</v>
      </c>
      <c r="R20" s="53">
        <f>SUM(R21)</f>
        <v>-0.36</v>
      </c>
      <c r="S20" s="52">
        <f>SUM(S21)</f>
        <v>271</v>
      </c>
      <c r="T20" s="53">
        <f>SUM(T21)</f>
        <v>48.78</v>
      </c>
      <c r="U20" s="53">
        <f>SUM(U21)</f>
        <v>36.9</v>
      </c>
      <c r="V20" s="53">
        <f>SUM(V21)</f>
        <v>11.88</v>
      </c>
      <c r="W20" s="52">
        <f>SUM(W21)</f>
        <v>271</v>
      </c>
      <c r="X20" s="53">
        <f>SUM(X21)</f>
        <v>48.78</v>
      </c>
      <c r="Y20" s="53">
        <f>SUM(Y21)</f>
        <v>60.3</v>
      </c>
      <c r="Z20" s="53">
        <f>SUM(Z21)</f>
        <v>0</v>
      </c>
      <c r="AA20" s="53">
        <f>SUM(AA21)</f>
        <v>60.3</v>
      </c>
      <c r="AC20" s="86"/>
      <c r="AD20" s="76"/>
      <c r="AE20" s="89"/>
      <c r="AF20" s="89"/>
    </row>
    <row r="21" customHeight="1" spans="1:32">
      <c r="A21" s="76">
        <v>144</v>
      </c>
      <c r="B21" s="77" t="s">
        <v>45</v>
      </c>
      <c r="C21" s="56">
        <v>0</v>
      </c>
      <c r="D21" s="56">
        <v>0</v>
      </c>
      <c r="E21" s="56">
        <v>1</v>
      </c>
      <c r="F21" s="56"/>
      <c r="G21" s="56">
        <v>0</v>
      </c>
      <c r="H21" s="56">
        <v>0</v>
      </c>
      <c r="I21" s="56">
        <v>2</v>
      </c>
      <c r="J21" s="56"/>
      <c r="K21" s="56">
        <v>3</v>
      </c>
      <c r="L21" s="56">
        <v>262</v>
      </c>
      <c r="M21" s="56">
        <v>9</v>
      </c>
      <c r="N21" s="56"/>
      <c r="O21" s="56">
        <f>C21+D21+F21+G21+H21+J21</f>
        <v>0</v>
      </c>
      <c r="P21" s="57">
        <f>O21*0.3*0.6</f>
        <v>0</v>
      </c>
      <c r="Q21" s="56">
        <f>C21+G21-E21-I21</f>
        <v>-3</v>
      </c>
      <c r="R21" s="57">
        <f>Q21*0.3*0.4</f>
        <v>-0.36</v>
      </c>
      <c r="S21" s="56">
        <f>L21+M21+N21</f>
        <v>271</v>
      </c>
      <c r="T21" s="57">
        <f>S21*0.3*0.6</f>
        <v>48.78</v>
      </c>
      <c r="U21" s="57">
        <f>VLOOKUP(B21,'[1]18-19资金-地市'!$A:$H,3,0)</f>
        <v>36.9</v>
      </c>
      <c r="V21" s="57">
        <f>T21-U21</f>
        <v>11.88</v>
      </c>
      <c r="W21" s="56">
        <f>L21+M21+N21</f>
        <v>271</v>
      </c>
      <c r="X21" s="57">
        <f>S21*0.3*0.6</f>
        <v>48.78</v>
      </c>
      <c r="Y21" s="57">
        <f>P21+R21+V21+X21</f>
        <v>60.3</v>
      </c>
      <c r="Z21" s="57"/>
      <c r="AA21" s="57">
        <f>Y21</f>
        <v>60.3</v>
      </c>
      <c r="AB21" s="68">
        <v>618008</v>
      </c>
      <c r="AC21" s="90">
        <v>0.07</v>
      </c>
      <c r="AD21" s="88">
        <v>0.3</v>
      </c>
      <c r="AE21" s="89">
        <f>AA21/0.6*AC21</f>
        <v>7.035</v>
      </c>
      <c r="AF21" s="89">
        <f>AA21/0.6*AD21</f>
        <v>30.15</v>
      </c>
    </row>
  </sheetData>
  <autoFilter ref="A6:AB21"/>
  <mergeCells count="17">
    <mergeCell ref="A1:B1"/>
    <mergeCell ref="A2:AA2"/>
    <mergeCell ref="C4:F4"/>
    <mergeCell ref="G4:J4"/>
    <mergeCell ref="K4:N4"/>
    <mergeCell ref="O4:P4"/>
    <mergeCell ref="Q4:R4"/>
    <mergeCell ref="S4:V4"/>
    <mergeCell ref="W4:X4"/>
    <mergeCell ref="Z4:AA4"/>
    <mergeCell ref="A4:A6"/>
    <mergeCell ref="B4:B6"/>
    <mergeCell ref="Y4:Y5"/>
    <mergeCell ref="AC4:AC5"/>
    <mergeCell ref="AD4:AD5"/>
    <mergeCell ref="AE4:AE5"/>
    <mergeCell ref="AF4:AF5"/>
  </mergeCells>
  <pageMargins left="0.0777777777777778" right="0.15625" top="0.393055555555556" bottom="0.313888888888889" header="0.313888888888889" footer="0.15625"/>
  <pageSetup paperSize="9" scale="60" fitToHeight="12" orientation="landscape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AG20"/>
  <sheetViews>
    <sheetView workbookViewId="0">
      <pane xSplit="2" ySplit="6" topLeftCell="P7" activePane="bottomRight" state="frozen"/>
      <selection/>
      <selection pane="topRight"/>
      <selection pane="bottomLeft"/>
      <selection pane="bottomRight" activeCell="AF9" sqref="AF9"/>
    </sheetView>
  </sheetViews>
  <sheetFormatPr defaultColWidth="9.81481481481482" defaultRowHeight="18.75" customHeight="1"/>
  <cols>
    <col min="1" max="1" width="4.12962962962963" style="68" customWidth="1"/>
    <col min="2" max="2" width="12.2592592592593" style="68" customWidth="1"/>
    <col min="3" max="10" width="8" style="68" customWidth="1"/>
    <col min="11" max="11" width="8.37962962962963" style="68" customWidth="1"/>
    <col min="12" max="12" width="9.25925925925926" style="68" customWidth="1"/>
    <col min="13" max="14" width="8.12962962962963" style="68" customWidth="1"/>
    <col min="15" max="15" width="8.37962962962963" style="68" customWidth="1"/>
    <col min="16" max="16" width="7.75925925925926" style="68" customWidth="1"/>
    <col min="17" max="17" width="14" style="68" customWidth="1"/>
    <col min="18" max="18" width="10" style="69" customWidth="1"/>
    <col min="19" max="20" width="9.5" style="70" customWidth="1"/>
    <col min="21" max="21" width="12.6296296296296" style="70" customWidth="1"/>
    <col min="22" max="22" width="11" style="68" customWidth="1"/>
    <col min="23" max="23" width="10.8796296296296" style="68" customWidth="1"/>
    <col min="24" max="24" width="8.33333333333333" style="68"/>
    <col min="25" max="25" width="10.6296296296296" style="68" customWidth="1"/>
    <col min="26" max="26" width="12.2592592592593" style="68" customWidth="1"/>
    <col min="27" max="27" width="9.5" style="68" customWidth="1"/>
    <col min="28" max="28" width="10.8796296296296" style="68" customWidth="1"/>
    <col min="29" max="16384" width="8.25925925925926" style="68"/>
  </cols>
  <sheetData>
    <row r="1" customHeight="1" spans="1:2">
      <c r="A1" s="71" t="s">
        <v>100</v>
      </c>
      <c r="B1" s="71"/>
    </row>
    <row r="2" ht="35.25" customHeight="1" spans="1:28">
      <c r="A2" s="72" t="s">
        <v>101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</row>
    <row r="3" customHeight="1" spans="2:28">
      <c r="B3" s="58"/>
      <c r="C3" s="58"/>
      <c r="S3" s="78"/>
      <c r="T3" s="78"/>
      <c r="U3" s="78"/>
      <c r="V3" s="58"/>
      <c r="AB3" s="58" t="s">
        <v>2</v>
      </c>
    </row>
    <row r="4" s="67" customFormat="1" ht="34.5" customHeight="1" spans="1:33">
      <c r="A4" s="36" t="s">
        <v>3</v>
      </c>
      <c r="B4" s="36" t="s">
        <v>4</v>
      </c>
      <c r="C4" s="38" t="s">
        <v>48</v>
      </c>
      <c r="D4" s="39"/>
      <c r="E4" s="39"/>
      <c r="F4" s="73"/>
      <c r="G4" s="38" t="s">
        <v>49</v>
      </c>
      <c r="H4" s="39"/>
      <c r="I4" s="39"/>
      <c r="J4" s="73"/>
      <c r="K4" s="49" t="s">
        <v>50</v>
      </c>
      <c r="L4" s="49"/>
      <c r="M4" s="49"/>
      <c r="N4" s="49"/>
      <c r="O4" s="49"/>
      <c r="P4" s="43" t="s">
        <v>51</v>
      </c>
      <c r="Q4" s="43"/>
      <c r="R4" s="79" t="s">
        <v>52</v>
      </c>
      <c r="S4" s="80"/>
      <c r="T4" s="81" t="s">
        <v>53</v>
      </c>
      <c r="U4" s="81"/>
      <c r="V4" s="81"/>
      <c r="W4" s="81"/>
      <c r="X4" s="83" t="s">
        <v>54</v>
      </c>
      <c r="Y4" s="93"/>
      <c r="Z4" s="43" t="s">
        <v>55</v>
      </c>
      <c r="AA4" s="49" t="s">
        <v>14</v>
      </c>
      <c r="AB4" s="49"/>
      <c r="AD4" s="60" t="s">
        <v>56</v>
      </c>
      <c r="AE4" s="49" t="s">
        <v>57</v>
      </c>
      <c r="AF4" s="49" t="s">
        <v>58</v>
      </c>
      <c r="AG4" s="49" t="s">
        <v>59</v>
      </c>
    </row>
    <row r="5" s="67" customFormat="1" ht="38.25" customHeight="1" spans="1:33">
      <c r="A5" s="40"/>
      <c r="B5" s="40"/>
      <c r="C5" s="91" t="s">
        <v>60</v>
      </c>
      <c r="D5" s="91" t="s">
        <v>61</v>
      </c>
      <c r="E5" s="43" t="s">
        <v>62</v>
      </c>
      <c r="F5" s="43" t="s">
        <v>63</v>
      </c>
      <c r="G5" s="91" t="s">
        <v>60</v>
      </c>
      <c r="H5" s="91" t="s">
        <v>61</v>
      </c>
      <c r="I5" s="43" t="s">
        <v>62</v>
      </c>
      <c r="J5" s="43" t="s">
        <v>63</v>
      </c>
      <c r="K5" s="43" t="s">
        <v>60</v>
      </c>
      <c r="L5" s="43" t="s">
        <v>64</v>
      </c>
      <c r="M5" s="43" t="s">
        <v>62</v>
      </c>
      <c r="N5" s="43" t="s">
        <v>63</v>
      </c>
      <c r="O5" s="43" t="s">
        <v>102</v>
      </c>
      <c r="P5" s="43" t="s">
        <v>65</v>
      </c>
      <c r="Q5" s="43" t="s">
        <v>66</v>
      </c>
      <c r="R5" s="82" t="s">
        <v>67</v>
      </c>
      <c r="S5" s="83" t="s">
        <v>68</v>
      </c>
      <c r="T5" s="83" t="s">
        <v>65</v>
      </c>
      <c r="U5" s="83" t="s">
        <v>69</v>
      </c>
      <c r="V5" s="83" t="s">
        <v>70</v>
      </c>
      <c r="W5" s="83" t="s">
        <v>71</v>
      </c>
      <c r="X5" s="83" t="s">
        <v>65</v>
      </c>
      <c r="Y5" s="83" t="s">
        <v>66</v>
      </c>
      <c r="Z5" s="43"/>
      <c r="AA5" s="49" t="s">
        <v>17</v>
      </c>
      <c r="AB5" s="49" t="s">
        <v>72</v>
      </c>
      <c r="AD5" s="60"/>
      <c r="AE5" s="49"/>
      <c r="AF5" s="49"/>
      <c r="AG5" s="49"/>
    </row>
    <row r="6" s="67" customFormat="1" ht="26.25" customHeight="1" spans="1:33">
      <c r="A6" s="47"/>
      <c r="B6" s="47"/>
      <c r="C6" s="43" t="s">
        <v>73</v>
      </c>
      <c r="D6" s="43" t="s">
        <v>74</v>
      </c>
      <c r="E6" s="43" t="s">
        <v>75</v>
      </c>
      <c r="F6" s="43" t="s">
        <v>76</v>
      </c>
      <c r="G6" s="43" t="s">
        <v>77</v>
      </c>
      <c r="H6" s="43" t="s">
        <v>78</v>
      </c>
      <c r="I6" s="43" t="s">
        <v>79</v>
      </c>
      <c r="J6" s="43" t="s">
        <v>80</v>
      </c>
      <c r="K6" s="43" t="s">
        <v>81</v>
      </c>
      <c r="L6" s="43" t="s">
        <v>82</v>
      </c>
      <c r="M6" s="43" t="s">
        <v>83</v>
      </c>
      <c r="N6" s="43" t="s">
        <v>84</v>
      </c>
      <c r="O6" s="43" t="s">
        <v>103</v>
      </c>
      <c r="P6" s="43" t="s">
        <v>104</v>
      </c>
      <c r="Q6" s="43" t="s">
        <v>105</v>
      </c>
      <c r="R6" s="82" t="s">
        <v>106</v>
      </c>
      <c r="S6" s="81" t="s">
        <v>107</v>
      </c>
      <c r="T6" s="81" t="s">
        <v>108</v>
      </c>
      <c r="U6" s="81" t="s">
        <v>109</v>
      </c>
      <c r="V6" s="81" t="s">
        <v>110</v>
      </c>
      <c r="W6" s="81" t="s">
        <v>111</v>
      </c>
      <c r="X6" s="81" t="s">
        <v>112</v>
      </c>
      <c r="Y6" s="81" t="s">
        <v>113</v>
      </c>
      <c r="Z6" s="43" t="s">
        <v>114</v>
      </c>
      <c r="AA6" s="43" t="s">
        <v>97</v>
      </c>
      <c r="AB6" s="43" t="s">
        <v>115</v>
      </c>
      <c r="AD6" s="86"/>
      <c r="AE6" s="49"/>
      <c r="AF6" s="49"/>
      <c r="AG6" s="49"/>
    </row>
    <row r="7" customHeight="1" spans="1:33">
      <c r="A7" s="74"/>
      <c r="B7" s="75" t="s">
        <v>26</v>
      </c>
      <c r="C7" s="52">
        <v>2</v>
      </c>
      <c r="D7" s="52">
        <v>38</v>
      </c>
      <c r="E7" s="52">
        <v>14</v>
      </c>
      <c r="F7" s="52">
        <v>2</v>
      </c>
      <c r="G7" s="52">
        <v>2</v>
      </c>
      <c r="H7" s="52">
        <v>25</v>
      </c>
      <c r="I7" s="52">
        <v>7</v>
      </c>
      <c r="J7" s="52">
        <v>2</v>
      </c>
      <c r="K7" s="52">
        <v>231</v>
      </c>
      <c r="L7" s="52">
        <v>1172</v>
      </c>
      <c r="M7" s="52">
        <v>235</v>
      </c>
      <c r="N7" s="52">
        <v>10</v>
      </c>
      <c r="O7" s="52">
        <v>0</v>
      </c>
      <c r="P7" s="52">
        <v>71</v>
      </c>
      <c r="Q7" s="53">
        <v>12.78</v>
      </c>
      <c r="R7" s="52">
        <v>-17</v>
      </c>
      <c r="S7" s="53">
        <v>-2.04</v>
      </c>
      <c r="T7" s="52">
        <v>1417</v>
      </c>
      <c r="U7" s="53">
        <v>255.06</v>
      </c>
      <c r="V7" s="53">
        <v>212.22</v>
      </c>
      <c r="W7" s="53">
        <v>42.84</v>
      </c>
      <c r="X7" s="52">
        <v>1417</v>
      </c>
      <c r="Y7" s="53">
        <v>255.06</v>
      </c>
      <c r="Z7" s="53">
        <v>308.64</v>
      </c>
      <c r="AA7" s="53">
        <v>0</v>
      </c>
      <c r="AB7" s="53">
        <v>308.64</v>
      </c>
      <c r="AD7" s="87"/>
      <c r="AE7" s="88"/>
      <c r="AF7" s="76"/>
      <c r="AG7" s="76"/>
    </row>
    <row r="8" customHeight="1" spans="1:33">
      <c r="A8" s="76">
        <v>136</v>
      </c>
      <c r="B8" s="77" t="s">
        <v>27</v>
      </c>
      <c r="C8" s="56">
        <v>2</v>
      </c>
      <c r="D8" s="56">
        <v>0</v>
      </c>
      <c r="E8" s="56">
        <v>0</v>
      </c>
      <c r="F8" s="56"/>
      <c r="G8" s="56">
        <v>1</v>
      </c>
      <c r="H8" s="56">
        <v>0</v>
      </c>
      <c r="I8" s="56">
        <v>0</v>
      </c>
      <c r="J8" s="56"/>
      <c r="K8" s="56">
        <v>216</v>
      </c>
      <c r="L8" s="56">
        <v>0</v>
      </c>
      <c r="M8" s="56">
        <v>0</v>
      </c>
      <c r="N8" s="56"/>
      <c r="O8" s="56"/>
      <c r="P8" s="56">
        <f t="shared" ref="P8:P14" si="0">C8+D8+F8+G8+H8+J8</f>
        <v>3</v>
      </c>
      <c r="Q8" s="57">
        <f t="shared" ref="Q8:Q14" si="1">P8*0.3*0.6</f>
        <v>0.54</v>
      </c>
      <c r="R8" s="56">
        <f t="shared" ref="R8:R14" si="2">C8+G8-E8-I8</f>
        <v>3</v>
      </c>
      <c r="S8" s="57">
        <f t="shared" ref="S8:S14" si="3">R8*0.3*0.4</f>
        <v>0.36</v>
      </c>
      <c r="T8" s="56">
        <f t="shared" ref="T8:T14" si="4">L8+M8+N8+O8</f>
        <v>0</v>
      </c>
      <c r="U8" s="57">
        <f t="shared" ref="U8:U14" si="5">T8*0.3*0.6</f>
        <v>0</v>
      </c>
      <c r="V8" s="57">
        <f>VLOOKUP(B8,'[1]18-19资金-地市'!$A:$H,4,0)</f>
        <v>0</v>
      </c>
      <c r="W8" s="57">
        <f t="shared" ref="W8:W14" si="6">U8-V8</f>
        <v>0</v>
      </c>
      <c r="X8" s="56">
        <f t="shared" ref="X8:X14" si="7">L8+M8+N8+O8</f>
        <v>0</v>
      </c>
      <c r="Y8" s="57">
        <f t="shared" ref="Y8:Y14" si="8">T8*0.3*0.6</f>
        <v>0</v>
      </c>
      <c r="Z8" s="57">
        <f t="shared" ref="Z8:Z14" si="9">Q8+S8+W8+Y8</f>
        <v>0.9</v>
      </c>
      <c r="AA8" s="57"/>
      <c r="AB8" s="57">
        <f t="shared" ref="AB8:AB14" si="10">Z8</f>
        <v>0.9</v>
      </c>
      <c r="AC8" s="68">
        <v>618001</v>
      </c>
      <c r="AD8" s="87">
        <v>0.1</v>
      </c>
      <c r="AE8" s="88">
        <v>0.3</v>
      </c>
      <c r="AF8" s="76"/>
      <c r="AG8" s="76"/>
    </row>
    <row r="9" ht="30" customHeight="1" spans="1:33">
      <c r="A9" s="76"/>
      <c r="B9" s="77" t="s">
        <v>33</v>
      </c>
      <c r="C9" s="56">
        <v>2</v>
      </c>
      <c r="D9" s="56">
        <v>0</v>
      </c>
      <c r="E9" s="56">
        <v>0</v>
      </c>
      <c r="F9" s="56"/>
      <c r="G9" s="56">
        <v>1</v>
      </c>
      <c r="H9" s="56">
        <v>0</v>
      </c>
      <c r="I9" s="56">
        <v>0</v>
      </c>
      <c r="J9" s="56"/>
      <c r="K9" s="56">
        <v>216</v>
      </c>
      <c r="L9" s="56">
        <v>0</v>
      </c>
      <c r="M9" s="56">
        <v>0</v>
      </c>
      <c r="N9" s="56"/>
      <c r="O9" s="56"/>
      <c r="P9" s="56">
        <v>3</v>
      </c>
      <c r="Q9" s="57">
        <v>0.54</v>
      </c>
      <c r="R9" s="56">
        <v>3</v>
      </c>
      <c r="S9" s="57">
        <v>0.36</v>
      </c>
      <c r="T9" s="56">
        <v>0</v>
      </c>
      <c r="U9" s="57">
        <v>0</v>
      </c>
      <c r="V9" s="57">
        <v>0</v>
      </c>
      <c r="W9" s="57">
        <v>0</v>
      </c>
      <c r="X9" s="56">
        <v>0</v>
      </c>
      <c r="Y9" s="57">
        <v>0</v>
      </c>
      <c r="Z9" s="57">
        <v>0.9</v>
      </c>
      <c r="AA9" s="57"/>
      <c r="AB9" s="57">
        <v>0.9</v>
      </c>
      <c r="AC9" s="68">
        <v>618001</v>
      </c>
      <c r="AD9" s="87">
        <v>0.1</v>
      </c>
      <c r="AE9" s="88">
        <v>0.3</v>
      </c>
      <c r="AF9" s="76"/>
      <c r="AG9" s="76"/>
    </row>
    <row r="10" customHeight="1" spans="1:33">
      <c r="A10" s="76">
        <v>137</v>
      </c>
      <c r="B10" s="77" t="s">
        <v>38</v>
      </c>
      <c r="C10" s="56">
        <v>0</v>
      </c>
      <c r="D10" s="56">
        <v>0</v>
      </c>
      <c r="E10" s="56">
        <v>2</v>
      </c>
      <c r="F10" s="56"/>
      <c r="G10" s="56">
        <v>0</v>
      </c>
      <c r="H10" s="56">
        <v>0</v>
      </c>
      <c r="I10" s="56">
        <v>0</v>
      </c>
      <c r="J10" s="56"/>
      <c r="K10" s="56">
        <v>0</v>
      </c>
      <c r="L10" s="56">
        <v>0</v>
      </c>
      <c r="M10" s="56">
        <v>122</v>
      </c>
      <c r="N10" s="56"/>
      <c r="O10" s="56"/>
      <c r="P10" s="56">
        <f t="shared" ref="P10:P14" si="11">C10+D10+F10+G10+H10+J10</f>
        <v>0</v>
      </c>
      <c r="Q10" s="57">
        <f t="shared" ref="Q10:Q14" si="12">P10*0.3*0.6</f>
        <v>0</v>
      </c>
      <c r="R10" s="56">
        <f t="shared" ref="R10:R14" si="13">C10+G10-E10-I10</f>
        <v>-2</v>
      </c>
      <c r="S10" s="57">
        <f t="shared" ref="S10:S14" si="14">R10*0.3*0.4</f>
        <v>-0.24</v>
      </c>
      <c r="T10" s="56">
        <f t="shared" ref="T10:T14" si="15">L10+M10+N10+O10</f>
        <v>122</v>
      </c>
      <c r="U10" s="57">
        <f t="shared" ref="U10:U14" si="16">T10*0.3*0.6</f>
        <v>21.96</v>
      </c>
      <c r="V10" s="57">
        <f>VLOOKUP(B10,'[1]18-19资金-地市'!$A:$H,4,0)</f>
        <v>12.24</v>
      </c>
      <c r="W10" s="57">
        <f t="shared" ref="W10:W14" si="17">U10-V10</f>
        <v>9.72</v>
      </c>
      <c r="X10" s="56">
        <f t="shared" ref="X10:X14" si="18">L10+M10+N10+O10</f>
        <v>122</v>
      </c>
      <c r="Y10" s="57">
        <f t="shared" ref="Y10:Y14" si="19">T10*0.3*0.6</f>
        <v>21.96</v>
      </c>
      <c r="Z10" s="57">
        <f t="shared" ref="Z10:Z14" si="20">Q10+S10+W10+Y10</f>
        <v>31.44</v>
      </c>
      <c r="AA10" s="57"/>
      <c r="AB10" s="57">
        <f t="shared" ref="AB10:AB14" si="21">Z10</f>
        <v>31.44</v>
      </c>
      <c r="AC10" s="68">
        <v>618002</v>
      </c>
      <c r="AD10" s="90">
        <v>0.015</v>
      </c>
      <c r="AE10" s="88">
        <v>0.3</v>
      </c>
      <c r="AF10" s="76">
        <f t="shared" ref="AF9:AF14" si="22">AB10/0.6*AD10</f>
        <v>0.786</v>
      </c>
      <c r="AG10" s="76">
        <f t="shared" ref="AG9:AG14" si="23">AB10/0.6*AE10</f>
        <v>15.72</v>
      </c>
    </row>
    <row r="11" customHeight="1" spans="1:33">
      <c r="A11" s="76">
        <v>138</v>
      </c>
      <c r="B11" s="77" t="s">
        <v>39</v>
      </c>
      <c r="C11" s="56">
        <v>0</v>
      </c>
      <c r="D11" s="56">
        <v>30</v>
      </c>
      <c r="E11" s="56">
        <v>2</v>
      </c>
      <c r="F11" s="56">
        <v>2</v>
      </c>
      <c r="G11" s="56">
        <v>0</v>
      </c>
      <c r="H11" s="56">
        <v>15</v>
      </c>
      <c r="I11" s="56">
        <v>4</v>
      </c>
      <c r="J11" s="56">
        <v>2</v>
      </c>
      <c r="K11" s="56">
        <v>0</v>
      </c>
      <c r="L11" s="56">
        <v>450</v>
      </c>
      <c r="M11" s="56">
        <v>56</v>
      </c>
      <c r="N11" s="56">
        <v>5</v>
      </c>
      <c r="O11" s="56"/>
      <c r="P11" s="56">
        <f>C11+D11+F11+G11+H11+J11</f>
        <v>49</v>
      </c>
      <c r="Q11" s="57">
        <f>P11*0.3*0.6</f>
        <v>8.82</v>
      </c>
      <c r="R11" s="56">
        <f>C11+G11-E11-I11</f>
        <v>-6</v>
      </c>
      <c r="S11" s="57">
        <f>R11*0.3*0.4</f>
        <v>-0.72</v>
      </c>
      <c r="T11" s="56">
        <f>L11+M11+N11+O11</f>
        <v>511</v>
      </c>
      <c r="U11" s="57">
        <f>T11*0.3*0.6</f>
        <v>91.98</v>
      </c>
      <c r="V11" s="57">
        <f>VLOOKUP(B11,'[1]18-19资金-地市'!$A:$H,4,0)</f>
        <v>73.62</v>
      </c>
      <c r="W11" s="57">
        <f>U11-V11</f>
        <v>18.36</v>
      </c>
      <c r="X11" s="56">
        <f>L11+M11+N11+O11</f>
        <v>511</v>
      </c>
      <c r="Y11" s="57">
        <f>T11*0.3*0.6</f>
        <v>91.98</v>
      </c>
      <c r="Z11" s="57">
        <f>Q11+S11+W11+Y11</f>
        <v>118.44</v>
      </c>
      <c r="AA11" s="57"/>
      <c r="AB11" s="57">
        <f>Z11</f>
        <v>118.44</v>
      </c>
      <c r="AC11" s="68">
        <v>618003</v>
      </c>
      <c r="AD11" s="90">
        <v>0.015</v>
      </c>
      <c r="AE11" s="88">
        <v>0.3</v>
      </c>
      <c r="AF11" s="76">
        <f>AB11/0.6*AD11</f>
        <v>2.961</v>
      </c>
      <c r="AG11" s="76">
        <f>AB11/0.6*AE11</f>
        <v>59.22</v>
      </c>
    </row>
    <row r="12" customHeight="1" spans="1:33">
      <c r="A12" s="76">
        <v>139</v>
      </c>
      <c r="B12" s="77" t="s">
        <v>40</v>
      </c>
      <c r="C12" s="56">
        <v>0</v>
      </c>
      <c r="D12" s="56">
        <v>0</v>
      </c>
      <c r="E12" s="56">
        <v>2</v>
      </c>
      <c r="F12" s="56"/>
      <c r="G12" s="56">
        <v>0</v>
      </c>
      <c r="H12" s="56">
        <v>0</v>
      </c>
      <c r="I12" s="56">
        <v>0</v>
      </c>
      <c r="J12" s="56"/>
      <c r="K12" s="56">
        <v>10</v>
      </c>
      <c r="L12" s="56">
        <v>209</v>
      </c>
      <c r="M12" s="56">
        <v>13</v>
      </c>
      <c r="N12" s="56"/>
      <c r="O12" s="56"/>
      <c r="P12" s="56">
        <f>C12+D12+F12+G12+H12+J12</f>
        <v>0</v>
      </c>
      <c r="Q12" s="57">
        <f>P12*0.3*0.6</f>
        <v>0</v>
      </c>
      <c r="R12" s="56">
        <f>C12+G12-E12-I12</f>
        <v>-2</v>
      </c>
      <c r="S12" s="57">
        <f>R12*0.3*0.4</f>
        <v>-0.24</v>
      </c>
      <c r="T12" s="56">
        <f>L12+M12+N12+O12</f>
        <v>222</v>
      </c>
      <c r="U12" s="57">
        <f>T12*0.3*0.6</f>
        <v>39.96</v>
      </c>
      <c r="V12" s="57">
        <f>VLOOKUP(B12,'[1]18-19资金-地市'!$A:$H,4,0)</f>
        <v>43.02</v>
      </c>
      <c r="W12" s="57">
        <f>U12-V12</f>
        <v>-3.06000000000001</v>
      </c>
      <c r="X12" s="56">
        <f>L12+M12+N12+O12</f>
        <v>222</v>
      </c>
      <c r="Y12" s="57">
        <f>T12*0.3*0.6</f>
        <v>39.96</v>
      </c>
      <c r="Z12" s="57">
        <f>Q12+S12+W12+Y12</f>
        <v>36.66</v>
      </c>
      <c r="AA12" s="57"/>
      <c r="AB12" s="57">
        <f>Z12</f>
        <v>36.66</v>
      </c>
      <c r="AC12" s="68">
        <v>618005</v>
      </c>
      <c r="AD12" s="90">
        <v>0.04</v>
      </c>
      <c r="AE12" s="88">
        <v>0.3</v>
      </c>
      <c r="AF12" s="76">
        <f>AB12/0.6*AD12</f>
        <v>2.444</v>
      </c>
      <c r="AG12" s="76">
        <f>AB12/0.6*AE12</f>
        <v>18.33</v>
      </c>
    </row>
    <row r="13" customHeight="1" spans="1:33">
      <c r="A13" s="76">
        <v>140</v>
      </c>
      <c r="B13" s="77" t="s">
        <v>41</v>
      </c>
      <c r="C13" s="56">
        <v>0</v>
      </c>
      <c r="D13" s="56">
        <v>3</v>
      </c>
      <c r="E13" s="56">
        <v>4</v>
      </c>
      <c r="F13" s="56"/>
      <c r="G13" s="56">
        <v>1</v>
      </c>
      <c r="H13" s="56">
        <v>5</v>
      </c>
      <c r="I13" s="56">
        <v>0</v>
      </c>
      <c r="J13" s="56"/>
      <c r="K13" s="56">
        <v>4</v>
      </c>
      <c r="L13" s="56">
        <v>216</v>
      </c>
      <c r="M13" s="56">
        <v>9</v>
      </c>
      <c r="N13" s="56"/>
      <c r="O13" s="56"/>
      <c r="P13" s="56">
        <f>C13+D13+F13+G13+H13+J13</f>
        <v>9</v>
      </c>
      <c r="Q13" s="57">
        <f>P13*0.3*0.6</f>
        <v>1.62</v>
      </c>
      <c r="R13" s="56">
        <f>C13+G13-E13-I13</f>
        <v>-3</v>
      </c>
      <c r="S13" s="57">
        <f>R13*0.3*0.4</f>
        <v>-0.36</v>
      </c>
      <c r="T13" s="56">
        <f>L13+M13+N13+O13</f>
        <v>225</v>
      </c>
      <c r="U13" s="57">
        <f>T13*0.3*0.6</f>
        <v>40.5</v>
      </c>
      <c r="V13" s="57">
        <f>VLOOKUP(B13,'[1]18-19资金-地市'!$A:$H,4,0)</f>
        <v>33.3</v>
      </c>
      <c r="W13" s="57">
        <f>U13-V13</f>
        <v>7.2</v>
      </c>
      <c r="X13" s="56">
        <f>L13+M13+N13+O13</f>
        <v>225</v>
      </c>
      <c r="Y13" s="57">
        <f>T13*0.3*0.6</f>
        <v>40.5</v>
      </c>
      <c r="Z13" s="57">
        <f>Q13+S13+W13+Y13</f>
        <v>48.96</v>
      </c>
      <c r="AA13" s="57"/>
      <c r="AB13" s="57">
        <f>Z13</f>
        <v>48.96</v>
      </c>
      <c r="AC13" s="68">
        <v>618006</v>
      </c>
      <c r="AD13" s="90">
        <v>0.025</v>
      </c>
      <c r="AE13" s="88">
        <v>0.3</v>
      </c>
      <c r="AF13" s="76">
        <f>AB13/0.6*AD13</f>
        <v>2.04</v>
      </c>
      <c r="AG13" s="76">
        <f>AB13/0.6*AE13</f>
        <v>24.48</v>
      </c>
    </row>
    <row r="14" customHeight="1" spans="1:33">
      <c r="A14" s="76">
        <v>141</v>
      </c>
      <c r="B14" s="77" t="s">
        <v>42</v>
      </c>
      <c r="C14" s="56">
        <v>0</v>
      </c>
      <c r="D14" s="56">
        <v>5</v>
      </c>
      <c r="E14" s="56">
        <v>4</v>
      </c>
      <c r="F14" s="56"/>
      <c r="G14" s="56">
        <v>0</v>
      </c>
      <c r="H14" s="56">
        <v>5</v>
      </c>
      <c r="I14" s="56">
        <v>3</v>
      </c>
      <c r="J14" s="56"/>
      <c r="K14" s="56">
        <v>1</v>
      </c>
      <c r="L14" s="56">
        <v>297</v>
      </c>
      <c r="M14" s="56">
        <v>35</v>
      </c>
      <c r="N14" s="56">
        <v>5</v>
      </c>
      <c r="O14" s="56"/>
      <c r="P14" s="56">
        <f>C14+D14+F14+G14+H14+J14</f>
        <v>10</v>
      </c>
      <c r="Q14" s="57">
        <f>P14*0.3*0.6</f>
        <v>1.8</v>
      </c>
      <c r="R14" s="56">
        <f>C14+G14-E14-I14</f>
        <v>-7</v>
      </c>
      <c r="S14" s="57">
        <f>R14*0.3*0.4</f>
        <v>-0.84</v>
      </c>
      <c r="T14" s="56">
        <f>L14+M14+N14+O14</f>
        <v>337</v>
      </c>
      <c r="U14" s="57">
        <f>T14*0.3*0.6</f>
        <v>60.66</v>
      </c>
      <c r="V14" s="57">
        <f>VLOOKUP(B14,'[1]18-19资金-地市'!$A:$H,4,0)</f>
        <v>50.04</v>
      </c>
      <c r="W14" s="57">
        <f>U14-V14</f>
        <v>10.62</v>
      </c>
      <c r="X14" s="56">
        <f>L14+M14+N14+O14</f>
        <v>337</v>
      </c>
      <c r="Y14" s="57">
        <f>T14*0.3*0.6</f>
        <v>60.66</v>
      </c>
      <c r="Z14" s="57">
        <f>Q14+S14+W14+Y14</f>
        <v>72.24</v>
      </c>
      <c r="AA14" s="57"/>
      <c r="AB14" s="57">
        <f>Z14</f>
        <v>72.24</v>
      </c>
      <c r="AC14" s="68">
        <v>618009</v>
      </c>
      <c r="AD14" s="90">
        <v>0.07</v>
      </c>
      <c r="AE14" s="88">
        <v>0.3</v>
      </c>
      <c r="AF14" s="76">
        <f>AB14/0.6*AD14</f>
        <v>8.428</v>
      </c>
      <c r="AG14" s="76">
        <f>AB14/0.6*AE14</f>
        <v>36.12</v>
      </c>
    </row>
    <row r="15" customHeight="1" spans="1:33">
      <c r="A15" s="74"/>
      <c r="B15" s="75" t="s">
        <v>43</v>
      </c>
      <c r="C15" s="52">
        <f t="shared" ref="C15:AB15" si="24">SUM(C16)</f>
        <v>2</v>
      </c>
      <c r="D15" s="52">
        <f>SUM(D16)</f>
        <v>38</v>
      </c>
      <c r="E15" s="52">
        <f>SUM(E16)</f>
        <v>3</v>
      </c>
      <c r="F15" s="52">
        <f>SUM(F16)</f>
        <v>6</v>
      </c>
      <c r="G15" s="52">
        <f>SUM(G16)</f>
        <v>2</v>
      </c>
      <c r="H15" s="52">
        <f>SUM(H16)</f>
        <v>98</v>
      </c>
      <c r="I15" s="52">
        <f>SUM(I16)</f>
        <v>3</v>
      </c>
      <c r="J15" s="52">
        <f>SUM(J16)</f>
        <v>6</v>
      </c>
      <c r="K15" s="52">
        <f>SUM(K16)</f>
        <v>11</v>
      </c>
      <c r="L15" s="52">
        <f>SUM(L16)</f>
        <v>810</v>
      </c>
      <c r="M15" s="52">
        <f>SUM(M16)</f>
        <v>35</v>
      </c>
      <c r="N15" s="52">
        <f>SUM(N16)</f>
        <v>22</v>
      </c>
      <c r="O15" s="52">
        <f>SUM(O16)</f>
        <v>0</v>
      </c>
      <c r="P15" s="52">
        <f>SUM(P16)</f>
        <v>152</v>
      </c>
      <c r="Q15" s="53">
        <f>SUM(Q16)</f>
        <v>27.36</v>
      </c>
      <c r="R15" s="52">
        <f>SUM(R16)</f>
        <v>-2</v>
      </c>
      <c r="S15" s="53">
        <f>SUM(S16)</f>
        <v>-0.24</v>
      </c>
      <c r="T15" s="52">
        <f>SUM(T16)</f>
        <v>867</v>
      </c>
      <c r="U15" s="53">
        <f>SUM(U16)</f>
        <v>156.06</v>
      </c>
      <c r="V15" s="53">
        <f>SUM(V16)</f>
        <v>117.72</v>
      </c>
      <c r="W15" s="53">
        <f>SUM(W16)</f>
        <v>38.34</v>
      </c>
      <c r="X15" s="52">
        <f>SUM(X16)</f>
        <v>867</v>
      </c>
      <c r="Y15" s="53">
        <f>SUM(Y16)</f>
        <v>156.06</v>
      </c>
      <c r="Z15" s="53">
        <f>SUM(Z16)</f>
        <v>221.52</v>
      </c>
      <c r="AA15" s="53">
        <f>SUM(AA16)</f>
        <v>0</v>
      </c>
      <c r="AB15" s="53">
        <f>SUM(AB16)</f>
        <v>221.52</v>
      </c>
      <c r="AD15" s="86"/>
      <c r="AE15" s="76"/>
      <c r="AF15" s="76"/>
      <c r="AG15" s="76"/>
    </row>
    <row r="16" customHeight="1" spans="1:33">
      <c r="A16" s="76">
        <v>142</v>
      </c>
      <c r="B16" s="77" t="s">
        <v>43</v>
      </c>
      <c r="C16" s="56">
        <v>2</v>
      </c>
      <c r="D16" s="56">
        <v>38</v>
      </c>
      <c r="E16" s="56">
        <v>3</v>
      </c>
      <c r="F16" s="56">
        <v>6</v>
      </c>
      <c r="G16" s="56">
        <v>2</v>
      </c>
      <c r="H16" s="56">
        <v>98</v>
      </c>
      <c r="I16" s="56">
        <v>3</v>
      </c>
      <c r="J16" s="56">
        <v>6</v>
      </c>
      <c r="K16" s="56">
        <v>11</v>
      </c>
      <c r="L16" s="56">
        <v>810</v>
      </c>
      <c r="M16" s="56">
        <v>35</v>
      </c>
      <c r="N16" s="56">
        <v>22</v>
      </c>
      <c r="O16" s="56"/>
      <c r="P16" s="56">
        <f t="shared" ref="P16:P20" si="25">C16+D16+F16+G16+H16+J16</f>
        <v>152</v>
      </c>
      <c r="Q16" s="57">
        <f t="shared" ref="Q16:Q20" si="26">P16*0.3*0.6</f>
        <v>27.36</v>
      </c>
      <c r="R16" s="56">
        <f t="shared" ref="R16:R20" si="27">C16+G16-E16-I16</f>
        <v>-2</v>
      </c>
      <c r="S16" s="57">
        <f t="shared" ref="S16:S20" si="28">R16*0.3*0.4</f>
        <v>-0.24</v>
      </c>
      <c r="T16" s="56">
        <f t="shared" ref="T16:T20" si="29">L16+M16+N16+O16</f>
        <v>867</v>
      </c>
      <c r="U16" s="57">
        <f t="shared" ref="U16:U20" si="30">T16*0.3*0.6</f>
        <v>156.06</v>
      </c>
      <c r="V16" s="57">
        <f>VLOOKUP(B16,'[1]18-19资金-地市'!$A:$H,4,0)</f>
        <v>117.72</v>
      </c>
      <c r="W16" s="57">
        <f t="shared" ref="W16:W20" si="31">U16-V16</f>
        <v>38.34</v>
      </c>
      <c r="X16" s="56">
        <f t="shared" ref="X16:X20" si="32">L16+M16+N16+O16</f>
        <v>867</v>
      </c>
      <c r="Y16" s="57">
        <f t="shared" ref="Y16:Y20" si="33">T16*0.3*0.6</f>
        <v>156.06</v>
      </c>
      <c r="Z16" s="57">
        <f t="shared" ref="Z16:Z20" si="34">Q16+S16+W16+Y16</f>
        <v>221.52</v>
      </c>
      <c r="AA16" s="57"/>
      <c r="AB16" s="57">
        <f t="shared" ref="AB16:AB20" si="35">Z16</f>
        <v>221.52</v>
      </c>
      <c r="AC16" s="68">
        <v>618004</v>
      </c>
      <c r="AD16" s="90">
        <v>0.025</v>
      </c>
      <c r="AE16" s="88">
        <v>0.3</v>
      </c>
      <c r="AF16" s="76">
        <f t="shared" ref="AF16:AF20" si="36">AB16/0.6*AD16</f>
        <v>9.23</v>
      </c>
      <c r="AG16" s="76">
        <f t="shared" ref="AG16:AG20" si="37">AB16/0.6*AE16</f>
        <v>110.76</v>
      </c>
    </row>
    <row r="17" customHeight="1" spans="1:33">
      <c r="A17" s="74"/>
      <c r="B17" s="75" t="s">
        <v>44</v>
      </c>
      <c r="C17" s="52">
        <f t="shared" ref="C17:AB17" si="38">SUM(C18)</f>
        <v>0</v>
      </c>
      <c r="D17" s="52">
        <f>SUM(D18)</f>
        <v>0</v>
      </c>
      <c r="E17" s="52">
        <f>SUM(E18)</f>
        <v>0</v>
      </c>
      <c r="F17" s="52">
        <f>SUM(F18)</f>
        <v>0</v>
      </c>
      <c r="G17" s="52">
        <f>SUM(G18)</f>
        <v>0</v>
      </c>
      <c r="H17" s="52">
        <f>SUM(H18)</f>
        <v>0</v>
      </c>
      <c r="I17" s="52">
        <f>SUM(I18)</f>
        <v>1</v>
      </c>
      <c r="J17" s="52">
        <f>SUM(J18)</f>
        <v>0</v>
      </c>
      <c r="K17" s="52">
        <f>SUM(K18)</f>
        <v>2</v>
      </c>
      <c r="L17" s="52">
        <f>SUM(L18)</f>
        <v>44</v>
      </c>
      <c r="M17" s="52">
        <f>SUM(M18)</f>
        <v>4</v>
      </c>
      <c r="N17" s="52">
        <f>SUM(N18)</f>
        <v>0</v>
      </c>
      <c r="O17" s="52">
        <f>SUM(O18)</f>
        <v>0</v>
      </c>
      <c r="P17" s="52">
        <f>SUM(P18)</f>
        <v>0</v>
      </c>
      <c r="Q17" s="53">
        <f>SUM(Q18)</f>
        <v>0</v>
      </c>
      <c r="R17" s="52">
        <f>SUM(R18)</f>
        <v>-1</v>
      </c>
      <c r="S17" s="53">
        <f>SUM(S18)</f>
        <v>-0.12</v>
      </c>
      <c r="T17" s="52">
        <f>SUM(T18)</f>
        <v>48</v>
      </c>
      <c r="U17" s="53">
        <f>SUM(U18)</f>
        <v>8.64</v>
      </c>
      <c r="V17" s="53">
        <f>SUM(V18)</f>
        <v>16.92</v>
      </c>
      <c r="W17" s="53">
        <f>SUM(W18)</f>
        <v>-8.28</v>
      </c>
      <c r="X17" s="52">
        <f>SUM(X18)</f>
        <v>48</v>
      </c>
      <c r="Y17" s="53">
        <f>SUM(Y18)</f>
        <v>8.64</v>
      </c>
      <c r="Z17" s="53">
        <f>SUM(Z18)</f>
        <v>0.239999999999997</v>
      </c>
      <c r="AA17" s="53">
        <f>SUM(AA18)</f>
        <v>0</v>
      </c>
      <c r="AB17" s="53">
        <f>SUM(AB18)</f>
        <v>0.239999999999997</v>
      </c>
      <c r="AD17" s="86"/>
      <c r="AE17" s="76"/>
      <c r="AF17" s="76"/>
      <c r="AG17" s="76"/>
    </row>
    <row r="18" customHeight="1" spans="1:33">
      <c r="A18" s="76">
        <v>143</v>
      </c>
      <c r="B18" s="77" t="s">
        <v>44</v>
      </c>
      <c r="C18" s="56">
        <v>0</v>
      </c>
      <c r="D18" s="56">
        <v>0</v>
      </c>
      <c r="E18" s="56">
        <v>0</v>
      </c>
      <c r="F18" s="56"/>
      <c r="G18" s="56">
        <v>0</v>
      </c>
      <c r="H18" s="56">
        <v>0</v>
      </c>
      <c r="I18" s="56">
        <v>1</v>
      </c>
      <c r="J18" s="56"/>
      <c r="K18" s="56">
        <v>2</v>
      </c>
      <c r="L18" s="56">
        <v>44</v>
      </c>
      <c r="M18" s="56">
        <v>4</v>
      </c>
      <c r="N18" s="56"/>
      <c r="O18" s="56"/>
      <c r="P18" s="56">
        <f>C18+D18+F18+G18+H18+J18</f>
        <v>0</v>
      </c>
      <c r="Q18" s="57">
        <f>P18*0.3*0.6</f>
        <v>0</v>
      </c>
      <c r="R18" s="56">
        <f>C18+G18-E18-I18</f>
        <v>-1</v>
      </c>
      <c r="S18" s="57">
        <f>R18*0.3*0.4</f>
        <v>-0.12</v>
      </c>
      <c r="T18" s="56">
        <f>L18+M18+N18+O18</f>
        <v>48</v>
      </c>
      <c r="U18" s="57">
        <f>T18*0.3*0.6</f>
        <v>8.64</v>
      </c>
      <c r="V18" s="57">
        <f>VLOOKUP(B18,'[1]18-19资金-地市'!$A:$H,4,0)</f>
        <v>16.92</v>
      </c>
      <c r="W18" s="57">
        <f>U18-V18</f>
        <v>-8.28</v>
      </c>
      <c r="X18" s="56">
        <f>L18+M18+N18+O18</f>
        <v>48</v>
      </c>
      <c r="Y18" s="57">
        <f>T18*0.3*0.6</f>
        <v>8.64</v>
      </c>
      <c r="Z18" s="57">
        <f>Q18+S18+W18+Y18</f>
        <v>0.239999999999997</v>
      </c>
      <c r="AA18" s="57"/>
      <c r="AB18" s="57">
        <f>Z18</f>
        <v>0.239999999999997</v>
      </c>
      <c r="AC18" s="68">
        <v>618007</v>
      </c>
      <c r="AD18" s="90">
        <v>0.07</v>
      </c>
      <c r="AE18" s="88">
        <v>0.3</v>
      </c>
      <c r="AF18" s="76">
        <f>AB18/0.6*AD18</f>
        <v>0.0279999999999997</v>
      </c>
      <c r="AG18" s="76">
        <f>AB18/0.6*AE18</f>
        <v>0.119999999999999</v>
      </c>
    </row>
    <row r="19" customHeight="1" spans="1:33">
      <c r="A19" s="74"/>
      <c r="B19" s="75" t="s">
        <v>45</v>
      </c>
      <c r="C19" s="52">
        <f t="shared" ref="C19:AB19" si="39">SUM(C20)</f>
        <v>0</v>
      </c>
      <c r="D19" s="52">
        <f>SUM(D20)</f>
        <v>0</v>
      </c>
      <c r="E19" s="52">
        <f>SUM(E20)</f>
        <v>0</v>
      </c>
      <c r="F19" s="52">
        <f>SUM(F20)</f>
        <v>0</v>
      </c>
      <c r="G19" s="52">
        <f>SUM(G20)</f>
        <v>0</v>
      </c>
      <c r="H19" s="52">
        <f>SUM(H20)</f>
        <v>0</v>
      </c>
      <c r="I19" s="52">
        <f>SUM(I20)</f>
        <v>0</v>
      </c>
      <c r="J19" s="52">
        <f>SUM(J20)</f>
        <v>0</v>
      </c>
      <c r="K19" s="52">
        <f>SUM(K20)</f>
        <v>2</v>
      </c>
      <c r="L19" s="52">
        <f>SUM(L20)</f>
        <v>101</v>
      </c>
      <c r="M19" s="52">
        <f>SUM(M20)</f>
        <v>4</v>
      </c>
      <c r="N19" s="52">
        <f>SUM(N20)</f>
        <v>0</v>
      </c>
      <c r="O19" s="52">
        <f>SUM(O20)</f>
        <v>0</v>
      </c>
      <c r="P19" s="52">
        <f>SUM(P20)</f>
        <v>0</v>
      </c>
      <c r="Q19" s="53">
        <f>SUM(Q20)</f>
        <v>0</v>
      </c>
      <c r="R19" s="52">
        <f>SUM(R20)</f>
        <v>0</v>
      </c>
      <c r="S19" s="53">
        <f>SUM(S20)</f>
        <v>0</v>
      </c>
      <c r="T19" s="52">
        <f>SUM(T20)</f>
        <v>105</v>
      </c>
      <c r="U19" s="53">
        <f>SUM(U20)</f>
        <v>18.9</v>
      </c>
      <c r="V19" s="53">
        <f>SUM(V20)</f>
        <v>17.28</v>
      </c>
      <c r="W19" s="53">
        <f>SUM(W20)</f>
        <v>1.62</v>
      </c>
      <c r="X19" s="52">
        <f>SUM(X20)</f>
        <v>105</v>
      </c>
      <c r="Y19" s="53">
        <f>SUM(Y20)</f>
        <v>18.9</v>
      </c>
      <c r="Z19" s="53">
        <f>SUM(Z20)</f>
        <v>20.52</v>
      </c>
      <c r="AA19" s="53">
        <f>SUM(AA20)</f>
        <v>0</v>
      </c>
      <c r="AB19" s="53">
        <f>SUM(AB20)</f>
        <v>20.52</v>
      </c>
      <c r="AD19" s="86"/>
      <c r="AE19" s="76"/>
      <c r="AF19" s="76"/>
      <c r="AG19" s="76"/>
    </row>
    <row r="20" customHeight="1" spans="1:33">
      <c r="A20" s="76">
        <v>144</v>
      </c>
      <c r="B20" s="77" t="s">
        <v>45</v>
      </c>
      <c r="C20" s="56">
        <v>0</v>
      </c>
      <c r="D20" s="56">
        <v>0</v>
      </c>
      <c r="E20" s="56">
        <v>0</v>
      </c>
      <c r="F20" s="56"/>
      <c r="G20" s="56">
        <v>0</v>
      </c>
      <c r="H20" s="56">
        <v>0</v>
      </c>
      <c r="I20" s="56">
        <v>0</v>
      </c>
      <c r="J20" s="56"/>
      <c r="K20" s="56">
        <v>2</v>
      </c>
      <c r="L20" s="56">
        <v>101</v>
      </c>
      <c r="M20" s="56">
        <v>4</v>
      </c>
      <c r="N20" s="56"/>
      <c r="O20" s="56"/>
      <c r="P20" s="56">
        <f>C20+D20+F20+G20+H20+J20</f>
        <v>0</v>
      </c>
      <c r="Q20" s="57">
        <f>P20*0.3*0.6</f>
        <v>0</v>
      </c>
      <c r="R20" s="56">
        <f>C20+G20-E20-I20</f>
        <v>0</v>
      </c>
      <c r="S20" s="57">
        <f>R20*0.3*0.4</f>
        <v>0</v>
      </c>
      <c r="T20" s="56">
        <f>L20+M20+N20+O20</f>
        <v>105</v>
      </c>
      <c r="U20" s="57">
        <f>T20*0.3*0.6</f>
        <v>18.9</v>
      </c>
      <c r="V20" s="57">
        <f>VLOOKUP(B20,'[1]18-19资金-地市'!$A:$H,4,0)</f>
        <v>17.28</v>
      </c>
      <c r="W20" s="57">
        <f>U20-V20</f>
        <v>1.62</v>
      </c>
      <c r="X20" s="56">
        <f>L20+M20+N20+O20</f>
        <v>105</v>
      </c>
      <c r="Y20" s="57">
        <f>T20*0.3*0.6</f>
        <v>18.9</v>
      </c>
      <c r="Z20" s="57">
        <f>Q20+S20+W20+Y20</f>
        <v>20.52</v>
      </c>
      <c r="AA20" s="57"/>
      <c r="AB20" s="57">
        <f>Z20</f>
        <v>20.52</v>
      </c>
      <c r="AC20" s="68">
        <v>618008</v>
      </c>
      <c r="AD20" s="90">
        <v>0.07</v>
      </c>
      <c r="AE20" s="88">
        <v>0.3</v>
      </c>
      <c r="AF20" s="76">
        <f>AB20/0.6*AD20</f>
        <v>2.394</v>
      </c>
      <c r="AG20" s="76">
        <f>AB20/0.6*AE20</f>
        <v>10.26</v>
      </c>
    </row>
  </sheetData>
  <autoFilter ref="A6:AC20"/>
  <mergeCells count="17">
    <mergeCell ref="A1:B1"/>
    <mergeCell ref="A2:AB2"/>
    <mergeCell ref="C4:F4"/>
    <mergeCell ref="G4:J4"/>
    <mergeCell ref="K4:O4"/>
    <mergeCell ref="P4:Q4"/>
    <mergeCell ref="R4:S4"/>
    <mergeCell ref="T4:W4"/>
    <mergeCell ref="X4:Y4"/>
    <mergeCell ref="AA4:AB4"/>
    <mergeCell ref="A4:A6"/>
    <mergeCell ref="B4:B6"/>
    <mergeCell ref="Z4:Z5"/>
    <mergeCell ref="AD4:AD5"/>
    <mergeCell ref="AE4:AE5"/>
    <mergeCell ref="AF4:AF5"/>
    <mergeCell ref="AG4:AG5"/>
  </mergeCells>
  <pageMargins left="0.0777777777777778" right="0.15625" top="0.393055555555556" bottom="0.313888888888889" header="0.313888888888889" footer="0.15625"/>
  <pageSetup paperSize="9" scale="60" fitToHeight="12" orientation="landscape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BN28"/>
  <sheetViews>
    <sheetView zoomScale="85" zoomScaleNormal="85" workbookViewId="0">
      <pane xSplit="2" ySplit="7" topLeftCell="AX20" activePane="bottomRight" state="frozen"/>
      <selection/>
      <selection pane="topRight"/>
      <selection pane="bottomLeft"/>
      <selection pane="bottomRight" activeCell="BP26" sqref="BP26"/>
    </sheetView>
  </sheetViews>
  <sheetFormatPr defaultColWidth="9.81481481481482" defaultRowHeight="18.75" customHeight="1"/>
  <cols>
    <col min="1" max="1" width="4.12962962962963" style="68" customWidth="1"/>
    <col min="2" max="2" width="18.6851851851852" style="68" customWidth="1"/>
    <col min="3" max="28" width="7.05555555555556" style="68" customWidth="1"/>
    <col min="29" max="29" width="8.12962962962963" style="68" customWidth="1"/>
    <col min="30" max="30" width="8.52777777777778" style="68" customWidth="1"/>
    <col min="31" max="42" width="8.12962962962963" style="68" customWidth="1"/>
    <col min="43" max="44" width="7.75925925925926" style="68" customWidth="1"/>
    <col min="45" max="45" width="13.962962962963" style="68" customWidth="1"/>
    <col min="46" max="46" width="13.2592592592593" style="69" customWidth="1"/>
    <col min="47" max="49" width="9.5" style="70" customWidth="1"/>
    <col min="50" max="50" width="15.3333333333333" style="70" customWidth="1"/>
    <col min="51" max="53" width="12.1296296296296" style="70" customWidth="1"/>
    <col min="54" max="54" width="11.2592592592593" style="70" customWidth="1"/>
    <col min="55" max="55" width="12.1296296296296" style="70" customWidth="1"/>
    <col min="56" max="57" width="12.6296296296296" style="70" customWidth="1"/>
    <col min="58" max="58" width="12.6296296296296" style="68" customWidth="1"/>
    <col min="59" max="60" width="11.8796296296296" style="68" customWidth="1"/>
    <col min="61" max="61" width="13" style="68" customWidth="1"/>
    <col min="62" max="64" width="8.25925925925926" style="68"/>
    <col min="65" max="65" width="9.7962962962963" style="68" customWidth="1"/>
    <col min="66" max="66" width="12.8888888888889" style="68"/>
    <col min="67" max="16384" width="8.25925925925926" style="68"/>
  </cols>
  <sheetData>
    <row r="1" customHeight="1" spans="1:2">
      <c r="A1" s="71" t="s">
        <v>116</v>
      </c>
      <c r="B1" s="71"/>
    </row>
    <row r="2" ht="35.25" customHeight="1" spans="1:61">
      <c r="A2" s="72" t="s">
        <v>117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104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72"/>
      <c r="BG2" s="72"/>
      <c r="BH2" s="72"/>
      <c r="BI2" s="72"/>
    </row>
    <row r="3" customHeight="1" spans="2:61">
      <c r="B3" s="58"/>
      <c r="C3" s="5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G3" s="58"/>
      <c r="BH3" s="58"/>
      <c r="BI3" s="58" t="s">
        <v>2</v>
      </c>
    </row>
    <row r="4" s="67" customFormat="1" ht="34.5" customHeight="1" spans="1:61">
      <c r="A4" s="36" t="s">
        <v>3</v>
      </c>
      <c r="B4" s="36" t="s">
        <v>4</v>
      </c>
      <c r="C4" s="38" t="s">
        <v>48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8" t="s">
        <v>49</v>
      </c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8" t="s">
        <v>50</v>
      </c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73"/>
      <c r="AQ4" s="43" t="s">
        <v>51</v>
      </c>
      <c r="AR4" s="43"/>
      <c r="AS4" s="43"/>
      <c r="AT4" s="79" t="s">
        <v>52</v>
      </c>
      <c r="AU4" s="80"/>
      <c r="AV4" s="83" t="s">
        <v>118</v>
      </c>
      <c r="AW4" s="93"/>
      <c r="AX4" s="93"/>
      <c r="AY4" s="93"/>
      <c r="AZ4" s="111"/>
      <c r="BA4" s="83" t="s">
        <v>119</v>
      </c>
      <c r="BB4" s="93"/>
      <c r="BC4" s="111"/>
      <c r="BD4" s="79" t="s">
        <v>120</v>
      </c>
      <c r="BE4" s="80"/>
      <c r="BF4" s="43" t="s">
        <v>121</v>
      </c>
      <c r="BG4" s="43" t="s">
        <v>14</v>
      </c>
      <c r="BH4" s="43"/>
      <c r="BI4" s="114"/>
    </row>
    <row r="5" s="67" customFormat="1" ht="45" customHeight="1" spans="1:66">
      <c r="A5" s="40"/>
      <c r="B5" s="40"/>
      <c r="C5" s="94" t="s">
        <v>122</v>
      </c>
      <c r="D5" s="95"/>
      <c r="E5" s="95"/>
      <c r="F5" s="96"/>
      <c r="G5" s="94" t="s">
        <v>123</v>
      </c>
      <c r="H5" s="95"/>
      <c r="I5" s="95"/>
      <c r="J5" s="98"/>
      <c r="K5" s="94" t="s">
        <v>124</v>
      </c>
      <c r="L5" s="95"/>
      <c r="M5" s="99"/>
      <c r="N5" s="96"/>
      <c r="O5" s="100" t="s">
        <v>125</v>
      </c>
      <c r="P5" s="94" t="s">
        <v>122</v>
      </c>
      <c r="Q5" s="95"/>
      <c r="R5" s="95"/>
      <c r="S5" s="96"/>
      <c r="T5" s="94" t="s">
        <v>123</v>
      </c>
      <c r="U5" s="95"/>
      <c r="V5" s="95"/>
      <c r="W5" s="98"/>
      <c r="X5" s="94" t="s">
        <v>124</v>
      </c>
      <c r="Y5" s="95"/>
      <c r="Z5" s="99"/>
      <c r="AA5" s="96"/>
      <c r="AB5" s="100" t="s">
        <v>125</v>
      </c>
      <c r="AC5" s="38" t="s">
        <v>122</v>
      </c>
      <c r="AD5" s="39"/>
      <c r="AE5" s="39"/>
      <c r="AF5" s="39"/>
      <c r="AG5" s="73"/>
      <c r="AH5" s="94" t="s">
        <v>123</v>
      </c>
      <c r="AI5" s="95"/>
      <c r="AJ5" s="95"/>
      <c r="AK5" s="98"/>
      <c r="AL5" s="102" t="s">
        <v>124</v>
      </c>
      <c r="AM5" s="102"/>
      <c r="AN5" s="103"/>
      <c r="AO5" s="102"/>
      <c r="AP5" s="100" t="s">
        <v>125</v>
      </c>
      <c r="AQ5" s="43" t="s">
        <v>126</v>
      </c>
      <c r="AR5" s="43" t="s">
        <v>127</v>
      </c>
      <c r="AS5" s="43" t="s">
        <v>66</v>
      </c>
      <c r="AT5" s="82" t="s">
        <v>67</v>
      </c>
      <c r="AU5" s="83" t="s">
        <v>68</v>
      </c>
      <c r="AV5" s="43" t="s">
        <v>126</v>
      </c>
      <c r="AW5" s="43" t="s">
        <v>127</v>
      </c>
      <c r="AX5" s="81" t="s">
        <v>69</v>
      </c>
      <c r="AY5" s="81" t="s">
        <v>70</v>
      </c>
      <c r="AZ5" s="81" t="s">
        <v>71</v>
      </c>
      <c r="BA5" s="81" t="s">
        <v>128</v>
      </c>
      <c r="BB5" s="81" t="s">
        <v>129</v>
      </c>
      <c r="BC5" s="81" t="s">
        <v>130</v>
      </c>
      <c r="BD5" s="82" t="s">
        <v>67</v>
      </c>
      <c r="BE5" s="83" t="s">
        <v>68</v>
      </c>
      <c r="BF5" s="43"/>
      <c r="BG5" s="43" t="s">
        <v>23</v>
      </c>
      <c r="BH5" s="44" t="s">
        <v>72</v>
      </c>
      <c r="BI5" s="115"/>
      <c r="BK5" s="60" t="s">
        <v>56</v>
      </c>
      <c r="BL5" s="49" t="s">
        <v>57</v>
      </c>
      <c r="BM5" s="49" t="s">
        <v>58</v>
      </c>
      <c r="BN5" s="49" t="s">
        <v>59</v>
      </c>
    </row>
    <row r="6" s="67" customFormat="1" ht="38.25" customHeight="1" spans="1:66">
      <c r="A6" s="40"/>
      <c r="B6" s="40"/>
      <c r="C6" s="43" t="s">
        <v>60</v>
      </c>
      <c r="D6" s="43" t="s">
        <v>61</v>
      </c>
      <c r="E6" s="43" t="s">
        <v>62</v>
      </c>
      <c r="F6" s="43" t="s">
        <v>63</v>
      </c>
      <c r="G6" s="43" t="s">
        <v>60</v>
      </c>
      <c r="H6" s="43" t="s">
        <v>61</v>
      </c>
      <c r="I6" s="43" t="s">
        <v>62</v>
      </c>
      <c r="J6" s="43" t="s">
        <v>63</v>
      </c>
      <c r="K6" s="43" t="s">
        <v>60</v>
      </c>
      <c r="L6" s="43" t="s">
        <v>61</v>
      </c>
      <c r="M6" s="43" t="s">
        <v>62</v>
      </c>
      <c r="N6" s="43" t="s">
        <v>63</v>
      </c>
      <c r="O6" s="101"/>
      <c r="P6" s="43" t="s">
        <v>60</v>
      </c>
      <c r="Q6" s="43" t="s">
        <v>61</v>
      </c>
      <c r="R6" s="43" t="s">
        <v>62</v>
      </c>
      <c r="S6" s="43" t="s">
        <v>63</v>
      </c>
      <c r="T6" s="43" t="s">
        <v>60</v>
      </c>
      <c r="U6" s="43" t="s">
        <v>61</v>
      </c>
      <c r="V6" s="43" t="s">
        <v>62</v>
      </c>
      <c r="W6" s="43" t="s">
        <v>63</v>
      </c>
      <c r="X6" s="43" t="s">
        <v>60</v>
      </c>
      <c r="Y6" s="43" t="s">
        <v>61</v>
      </c>
      <c r="Z6" s="43" t="s">
        <v>62</v>
      </c>
      <c r="AA6" s="43" t="s">
        <v>63</v>
      </c>
      <c r="AB6" s="101"/>
      <c r="AC6" s="43" t="s">
        <v>60</v>
      </c>
      <c r="AD6" s="43" t="s">
        <v>64</v>
      </c>
      <c r="AE6" s="43" t="s">
        <v>62</v>
      </c>
      <c r="AF6" s="43" t="s">
        <v>63</v>
      </c>
      <c r="AG6" s="43" t="s">
        <v>102</v>
      </c>
      <c r="AH6" s="91" t="s">
        <v>60</v>
      </c>
      <c r="AI6" s="91" t="s">
        <v>61</v>
      </c>
      <c r="AJ6" s="43" t="s">
        <v>62</v>
      </c>
      <c r="AK6" s="43" t="s">
        <v>63</v>
      </c>
      <c r="AL6" s="91" t="s">
        <v>60</v>
      </c>
      <c r="AM6" s="91" t="s">
        <v>61</v>
      </c>
      <c r="AN6" s="43" t="s">
        <v>62</v>
      </c>
      <c r="AO6" s="43" t="s">
        <v>63</v>
      </c>
      <c r="AP6" s="101"/>
      <c r="AQ6" s="106" t="s">
        <v>131</v>
      </c>
      <c r="AR6" s="106" t="s">
        <v>132</v>
      </c>
      <c r="AS6" s="106" t="s">
        <v>133</v>
      </c>
      <c r="AT6" s="107" t="s">
        <v>134</v>
      </c>
      <c r="AU6" s="81" t="s">
        <v>135</v>
      </c>
      <c r="AV6" s="108" t="s">
        <v>136</v>
      </c>
      <c r="AW6" s="108" t="s">
        <v>137</v>
      </c>
      <c r="AX6" s="108" t="s">
        <v>138</v>
      </c>
      <c r="AY6" s="108" t="s">
        <v>139</v>
      </c>
      <c r="AZ6" s="108" t="s">
        <v>140</v>
      </c>
      <c r="BA6" s="108" t="s">
        <v>141</v>
      </c>
      <c r="BB6" s="108" t="s">
        <v>142</v>
      </c>
      <c r="BC6" s="108" t="s">
        <v>143</v>
      </c>
      <c r="BD6" s="107" t="s">
        <v>144</v>
      </c>
      <c r="BE6" s="83" t="s">
        <v>145</v>
      </c>
      <c r="BF6" s="43"/>
      <c r="BG6" s="43"/>
      <c r="BH6" s="43" t="s">
        <v>146</v>
      </c>
      <c r="BI6" s="114" t="s">
        <v>24</v>
      </c>
      <c r="BK6" s="60"/>
      <c r="BL6" s="49"/>
      <c r="BM6" s="49"/>
      <c r="BN6" s="49"/>
    </row>
    <row r="7" s="67" customFormat="1" ht="36" customHeight="1" spans="1:66">
      <c r="A7" s="47"/>
      <c r="B7" s="47"/>
      <c r="C7" s="43" t="s">
        <v>73</v>
      </c>
      <c r="D7" s="43" t="s">
        <v>74</v>
      </c>
      <c r="E7" s="43" t="s">
        <v>75</v>
      </c>
      <c r="F7" s="43" t="s">
        <v>76</v>
      </c>
      <c r="G7" s="43" t="s">
        <v>77</v>
      </c>
      <c r="H7" s="43" t="s">
        <v>78</v>
      </c>
      <c r="I7" s="43" t="s">
        <v>79</v>
      </c>
      <c r="J7" s="43" t="s">
        <v>80</v>
      </c>
      <c r="K7" s="43" t="s">
        <v>81</v>
      </c>
      <c r="L7" s="43" t="s">
        <v>82</v>
      </c>
      <c r="M7" s="43" t="s">
        <v>83</v>
      </c>
      <c r="N7" s="43" t="s">
        <v>84</v>
      </c>
      <c r="O7" s="43" t="s">
        <v>103</v>
      </c>
      <c r="P7" s="43" t="s">
        <v>147</v>
      </c>
      <c r="Q7" s="43" t="s">
        <v>148</v>
      </c>
      <c r="R7" s="43" t="s">
        <v>149</v>
      </c>
      <c r="S7" s="43" t="s">
        <v>150</v>
      </c>
      <c r="T7" s="43" t="s">
        <v>151</v>
      </c>
      <c r="U7" s="43" t="s">
        <v>91</v>
      </c>
      <c r="V7" s="43" t="s">
        <v>110</v>
      </c>
      <c r="W7" s="43" t="s">
        <v>152</v>
      </c>
      <c r="X7" s="43" t="s">
        <v>153</v>
      </c>
      <c r="Y7" s="43" t="s">
        <v>154</v>
      </c>
      <c r="Z7" s="43" t="s">
        <v>96</v>
      </c>
      <c r="AA7" s="43" t="s">
        <v>97</v>
      </c>
      <c r="AB7" s="43" t="s">
        <v>115</v>
      </c>
      <c r="AC7" s="43" t="s">
        <v>155</v>
      </c>
      <c r="AD7" s="43" t="s">
        <v>156</v>
      </c>
      <c r="AE7" s="43" t="s">
        <v>157</v>
      </c>
      <c r="AF7" s="43" t="s">
        <v>158</v>
      </c>
      <c r="AG7" s="43" t="s">
        <v>159</v>
      </c>
      <c r="AH7" s="43" t="s">
        <v>160</v>
      </c>
      <c r="AI7" s="43" t="s">
        <v>161</v>
      </c>
      <c r="AJ7" s="43" t="s">
        <v>162</v>
      </c>
      <c r="AK7" s="43" t="s">
        <v>163</v>
      </c>
      <c r="AL7" s="43" t="s">
        <v>164</v>
      </c>
      <c r="AM7" s="43" t="s">
        <v>165</v>
      </c>
      <c r="AN7" s="43" t="s">
        <v>166</v>
      </c>
      <c r="AO7" s="43" t="s">
        <v>167</v>
      </c>
      <c r="AP7" s="43" t="s">
        <v>168</v>
      </c>
      <c r="AQ7" s="46"/>
      <c r="AR7" s="46"/>
      <c r="AS7" s="46"/>
      <c r="AT7" s="109"/>
      <c r="AU7" s="81"/>
      <c r="AV7" s="110"/>
      <c r="AW7" s="110"/>
      <c r="AX7" s="110"/>
      <c r="AY7" s="110"/>
      <c r="AZ7" s="110"/>
      <c r="BA7" s="110"/>
      <c r="BB7" s="110"/>
      <c r="BC7" s="110"/>
      <c r="BD7" s="109"/>
      <c r="BE7" s="81"/>
      <c r="BF7" s="43" t="s">
        <v>169</v>
      </c>
      <c r="BG7" s="43" t="s">
        <v>170</v>
      </c>
      <c r="BH7" s="43" t="s">
        <v>171</v>
      </c>
      <c r="BI7" s="43" t="s">
        <v>172</v>
      </c>
      <c r="BK7" s="86"/>
      <c r="BL7" s="49"/>
      <c r="BM7" s="49"/>
      <c r="BN7" s="49"/>
    </row>
    <row r="8" customHeight="1" spans="1:66">
      <c r="A8" s="74"/>
      <c r="B8" s="75" t="s">
        <v>26</v>
      </c>
      <c r="C8" s="52">
        <v>2</v>
      </c>
      <c r="D8" s="52">
        <v>38</v>
      </c>
      <c r="E8" s="52">
        <v>14</v>
      </c>
      <c r="F8" s="52">
        <v>2</v>
      </c>
      <c r="G8" s="52">
        <v>0</v>
      </c>
      <c r="H8" s="52">
        <v>15</v>
      </c>
      <c r="I8" s="52">
        <v>0</v>
      </c>
      <c r="J8" s="52">
        <v>0</v>
      </c>
      <c r="K8" s="52">
        <v>0</v>
      </c>
      <c r="L8" s="52">
        <v>0</v>
      </c>
      <c r="M8" s="52">
        <v>0</v>
      </c>
      <c r="N8" s="52">
        <v>0</v>
      </c>
      <c r="O8" s="52">
        <v>0</v>
      </c>
      <c r="P8" s="52">
        <v>2</v>
      </c>
      <c r="Q8" s="52">
        <v>25</v>
      </c>
      <c r="R8" s="52">
        <v>7</v>
      </c>
      <c r="S8" s="52">
        <v>2</v>
      </c>
      <c r="T8" s="52">
        <v>0</v>
      </c>
      <c r="U8" s="52">
        <v>15</v>
      </c>
      <c r="V8" s="52">
        <v>0</v>
      </c>
      <c r="W8" s="52">
        <v>0</v>
      </c>
      <c r="X8" s="52">
        <v>0</v>
      </c>
      <c r="Y8" s="52">
        <v>0</v>
      </c>
      <c r="Z8" s="52">
        <v>0</v>
      </c>
      <c r="AA8" s="52">
        <v>0</v>
      </c>
      <c r="AB8" s="52">
        <v>0</v>
      </c>
      <c r="AC8" s="52">
        <v>231</v>
      </c>
      <c r="AD8" s="52">
        <v>1172</v>
      </c>
      <c r="AE8" s="52">
        <v>235</v>
      </c>
      <c r="AF8" s="52">
        <v>10</v>
      </c>
      <c r="AG8" s="52">
        <v>0</v>
      </c>
      <c r="AH8" s="52">
        <v>39</v>
      </c>
      <c r="AI8" s="52">
        <v>229</v>
      </c>
      <c r="AJ8" s="52">
        <v>24</v>
      </c>
      <c r="AK8" s="52">
        <v>0</v>
      </c>
      <c r="AL8" s="52">
        <v>4</v>
      </c>
      <c r="AM8" s="52">
        <v>12</v>
      </c>
      <c r="AN8" s="52">
        <v>4</v>
      </c>
      <c r="AO8" s="52">
        <v>0</v>
      </c>
      <c r="AP8" s="52">
        <v>0</v>
      </c>
      <c r="AQ8" s="52">
        <v>71</v>
      </c>
      <c r="AR8" s="52">
        <v>30</v>
      </c>
      <c r="AS8" s="53">
        <v>15.15</v>
      </c>
      <c r="AT8" s="52">
        <v>-17</v>
      </c>
      <c r="AU8" s="53">
        <v>-1.7</v>
      </c>
      <c r="AV8" s="52">
        <v>1413</v>
      </c>
      <c r="AW8" s="52">
        <v>284</v>
      </c>
      <c r="AX8" s="53">
        <v>254.55</v>
      </c>
      <c r="AY8" s="53">
        <v>216</v>
      </c>
      <c r="AZ8" s="53">
        <v>38.55</v>
      </c>
      <c r="BA8" s="112">
        <v>254.55</v>
      </c>
      <c r="BB8" s="53">
        <v>41</v>
      </c>
      <c r="BC8" s="53">
        <v>213.55</v>
      </c>
      <c r="BD8" s="52">
        <v>11</v>
      </c>
      <c r="BE8" s="53">
        <v>2.2</v>
      </c>
      <c r="BF8" s="53">
        <v>308.75</v>
      </c>
      <c r="BG8" s="53">
        <v>-28.2</v>
      </c>
      <c r="BH8" s="53">
        <v>295.95</v>
      </c>
      <c r="BI8" s="53">
        <v>41</v>
      </c>
      <c r="BK8" s="87"/>
      <c r="BL8" s="88"/>
      <c r="BM8" s="76"/>
      <c r="BN8" s="76"/>
    </row>
    <row r="9" ht="28" customHeight="1" spans="1:66">
      <c r="A9" s="76">
        <v>136</v>
      </c>
      <c r="B9" s="77" t="s">
        <v>27</v>
      </c>
      <c r="C9" s="56">
        <v>2</v>
      </c>
      <c r="D9" s="56">
        <v>0</v>
      </c>
      <c r="E9" s="56">
        <v>0</v>
      </c>
      <c r="F9" s="56"/>
      <c r="G9" s="56">
        <v>0</v>
      </c>
      <c r="H9" s="56">
        <v>0</v>
      </c>
      <c r="I9" s="56">
        <v>0</v>
      </c>
      <c r="J9" s="56"/>
      <c r="K9" s="56">
        <v>0</v>
      </c>
      <c r="L9" s="56">
        <v>0</v>
      </c>
      <c r="M9" s="56">
        <v>0</v>
      </c>
      <c r="N9" s="56"/>
      <c r="O9" s="56"/>
      <c r="P9" s="56">
        <v>1</v>
      </c>
      <c r="Q9" s="56">
        <v>0</v>
      </c>
      <c r="R9" s="56">
        <v>0</v>
      </c>
      <c r="S9" s="56"/>
      <c r="T9" s="56">
        <v>0</v>
      </c>
      <c r="U9" s="56">
        <v>0</v>
      </c>
      <c r="V9" s="56">
        <v>0</v>
      </c>
      <c r="W9" s="56"/>
      <c r="X9" s="56">
        <v>0</v>
      </c>
      <c r="Y9" s="56">
        <v>0</v>
      </c>
      <c r="Z9" s="56">
        <v>0</v>
      </c>
      <c r="AA9" s="56"/>
      <c r="AB9" s="56"/>
      <c r="AC9" s="56">
        <v>216</v>
      </c>
      <c r="AD9" s="56">
        <v>0</v>
      </c>
      <c r="AE9" s="56">
        <v>0</v>
      </c>
      <c r="AF9" s="56"/>
      <c r="AG9" s="56"/>
      <c r="AH9" s="56">
        <v>31</v>
      </c>
      <c r="AI9" s="56">
        <v>0</v>
      </c>
      <c r="AJ9" s="56">
        <v>0</v>
      </c>
      <c r="AK9" s="56"/>
      <c r="AL9" s="56">
        <v>4</v>
      </c>
      <c r="AM9" s="56">
        <v>0</v>
      </c>
      <c r="AN9" s="56">
        <v>0</v>
      </c>
      <c r="AO9" s="56"/>
      <c r="AP9" s="56"/>
      <c r="AQ9" s="56">
        <f t="shared" ref="AQ9:AQ15" si="0">C9+D9+F9+P9+Q9+S9</f>
        <v>3</v>
      </c>
      <c r="AR9" s="56">
        <f>G9+H9+J9+K9+L9+N9+O9+T9+U9+W9+X9+Y9+AA9+AB9</f>
        <v>0</v>
      </c>
      <c r="AS9" s="57">
        <f>(AQ9+AR9)*0.25*0.6</f>
        <v>0.45</v>
      </c>
      <c r="AT9" s="56">
        <f>C9+G9+K9+P9+T9+X9-E9-I9-M9-R9-V9-Z9</f>
        <v>3</v>
      </c>
      <c r="AU9" s="57">
        <f>AT9*0.25*0.4</f>
        <v>0.3</v>
      </c>
      <c r="AV9" s="56">
        <f>AC9+AD9+AF9</f>
        <v>216</v>
      </c>
      <c r="AW9" s="56">
        <f>AH9+AI9+AK9+AL9+AM9+AO9+AP9</f>
        <v>35</v>
      </c>
      <c r="AX9" s="57">
        <f t="shared" ref="AX9:AX22" si="1">(AV9+AW9)*0.25*0.6</f>
        <v>37.65</v>
      </c>
      <c r="AY9" s="57">
        <f>VLOOKUP(B9,'[1]18-19资金-地市'!$A:$H,5,0)</f>
        <v>27.75</v>
      </c>
      <c r="AZ9" s="57">
        <f t="shared" ref="AZ9:AZ22" si="2">AX9-AY9</f>
        <v>9.9</v>
      </c>
      <c r="BA9" s="113">
        <f>AX9</f>
        <v>37.65</v>
      </c>
      <c r="BB9" s="57"/>
      <c r="BC9" s="57">
        <f>BA9-BB9</f>
        <v>37.65</v>
      </c>
      <c r="BD9" s="56">
        <f>AC9+AH9+AL9-AE9-AJ9-AN9</f>
        <v>251</v>
      </c>
      <c r="BE9" s="57">
        <f t="shared" ref="BE9:BE22" si="3">BD9*0.25*0.4*2</f>
        <v>50.2</v>
      </c>
      <c r="BF9" s="57">
        <f>AS9+AU9+AZ9+BA9+BE9</f>
        <v>98.5</v>
      </c>
      <c r="BG9" s="57"/>
      <c r="BH9" s="57">
        <f>BF9-BI9</f>
        <v>98.5</v>
      </c>
      <c r="BI9" s="57"/>
      <c r="BJ9" s="68">
        <v>618001</v>
      </c>
      <c r="BK9" s="87">
        <v>0.1</v>
      </c>
      <c r="BL9" s="88">
        <v>0.3</v>
      </c>
      <c r="BM9" s="89"/>
      <c r="BN9" s="76"/>
    </row>
    <row r="10" ht="28" customHeight="1" spans="1:66">
      <c r="A10" s="76"/>
      <c r="B10" s="97" t="s">
        <v>28</v>
      </c>
      <c r="C10" s="56">
        <v>1</v>
      </c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>
        <v>47</v>
      </c>
      <c r="AD10" s="56"/>
      <c r="AE10" s="56"/>
      <c r="AF10" s="56"/>
      <c r="AG10" s="56"/>
      <c r="AH10" s="56">
        <v>5</v>
      </c>
      <c r="AI10" s="56"/>
      <c r="AJ10" s="56"/>
      <c r="AK10" s="56"/>
      <c r="AL10" s="56">
        <v>2</v>
      </c>
      <c r="AM10" s="56"/>
      <c r="AN10" s="56"/>
      <c r="AO10" s="56"/>
      <c r="AP10" s="56"/>
      <c r="AQ10" s="56">
        <f>C10+D10+F10+P10+Q10+S10</f>
        <v>1</v>
      </c>
      <c r="AR10" s="56"/>
      <c r="AS10" s="57">
        <v>0.15</v>
      </c>
      <c r="AT10" s="56">
        <v>1</v>
      </c>
      <c r="AU10" s="57">
        <v>0.1</v>
      </c>
      <c r="AV10" s="56">
        <v>47</v>
      </c>
      <c r="AW10" s="56">
        <f>AH10+AL10</f>
        <v>7</v>
      </c>
      <c r="AX10" s="57">
        <f>(AV10+AW10)*0.25*0.6</f>
        <v>8.1</v>
      </c>
      <c r="AY10" s="57">
        <f>AX10/AX9*AY9</f>
        <v>5.97011952191235</v>
      </c>
      <c r="AZ10" s="57">
        <f>AX10-AY10</f>
        <v>2.12988047808765</v>
      </c>
      <c r="BA10" s="113">
        <v>8.1</v>
      </c>
      <c r="BB10" s="57"/>
      <c r="BC10" s="57">
        <v>8.1</v>
      </c>
      <c r="BD10" s="56">
        <f>AV10+AW10</f>
        <v>54</v>
      </c>
      <c r="BE10" s="57">
        <f>BD10*0.25*0.4*2</f>
        <v>10.8</v>
      </c>
      <c r="BF10" s="57">
        <f>AS10+AU10+AZ10+BA10+BE10</f>
        <v>21.2798804780876</v>
      </c>
      <c r="BG10" s="57"/>
      <c r="BH10" s="57">
        <v>21.2798804780876</v>
      </c>
      <c r="BI10" s="57"/>
      <c r="BK10" s="87">
        <v>0.1</v>
      </c>
      <c r="BL10" s="88">
        <v>0.3</v>
      </c>
      <c r="BM10" s="89"/>
      <c r="BN10" s="89"/>
    </row>
    <row r="11" ht="28" customHeight="1" spans="1:66">
      <c r="A11" s="76"/>
      <c r="B11" s="97" t="s">
        <v>29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>
        <v>1</v>
      </c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>
        <v>55</v>
      </c>
      <c r="AD11" s="56"/>
      <c r="AE11" s="56"/>
      <c r="AF11" s="56"/>
      <c r="AG11" s="56"/>
      <c r="AH11" s="56">
        <v>8</v>
      </c>
      <c r="AI11" s="56"/>
      <c r="AJ11" s="56"/>
      <c r="AK11" s="56"/>
      <c r="AL11" s="56"/>
      <c r="AM11" s="56"/>
      <c r="AN11" s="56"/>
      <c r="AO11" s="56"/>
      <c r="AP11" s="56"/>
      <c r="AQ11" s="56">
        <f>C11+D11+F11+P11+Q11+S11</f>
        <v>1</v>
      </c>
      <c r="AR11" s="56"/>
      <c r="AS11" s="57">
        <v>0.15</v>
      </c>
      <c r="AT11" s="56">
        <v>1</v>
      </c>
      <c r="AU11" s="57">
        <v>0.1</v>
      </c>
      <c r="AV11" s="56">
        <v>55</v>
      </c>
      <c r="AW11" s="56">
        <f t="shared" ref="AW11:AW17" si="4">AH11+AL11</f>
        <v>8</v>
      </c>
      <c r="AX11" s="57">
        <f>(AV11+AW11)*0.25*0.6</f>
        <v>9.45</v>
      </c>
      <c r="AY11" s="57">
        <f>AX11/AX9*AY9</f>
        <v>6.96513944223108</v>
      </c>
      <c r="AZ11" s="57">
        <f>AX11-AY11</f>
        <v>2.48486055776892</v>
      </c>
      <c r="BA11" s="113">
        <v>9.45</v>
      </c>
      <c r="BB11" s="57"/>
      <c r="BC11" s="57">
        <v>9.45</v>
      </c>
      <c r="BD11" s="56">
        <f t="shared" ref="BD11:BD17" si="5">AV11+AW11</f>
        <v>63</v>
      </c>
      <c r="BE11" s="57">
        <f>BD11*0.25*0.4*2</f>
        <v>12.6</v>
      </c>
      <c r="BF11" s="57">
        <f t="shared" ref="BF11:BF22" si="6">AS11+AU11+AZ11+BA11+BE11</f>
        <v>24.7848605577689</v>
      </c>
      <c r="BG11" s="57"/>
      <c r="BH11" s="57">
        <v>24.7848605577689</v>
      </c>
      <c r="BI11" s="57"/>
      <c r="BK11" s="87">
        <v>0.1</v>
      </c>
      <c r="BL11" s="88">
        <v>0.3</v>
      </c>
      <c r="BM11" s="89"/>
      <c r="BN11" s="89"/>
    </row>
    <row r="12" ht="28" customHeight="1" spans="1:66">
      <c r="A12" s="76"/>
      <c r="B12" s="97" t="s">
        <v>30</v>
      </c>
      <c r="C12" s="56">
        <v>1</v>
      </c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>
        <v>36</v>
      </c>
      <c r="AD12" s="56"/>
      <c r="AE12" s="56"/>
      <c r="AF12" s="56"/>
      <c r="AG12" s="56"/>
      <c r="AH12" s="56">
        <v>9</v>
      </c>
      <c r="AI12" s="56"/>
      <c r="AJ12" s="56"/>
      <c r="AK12" s="56"/>
      <c r="AL12" s="56"/>
      <c r="AM12" s="56"/>
      <c r="AN12" s="56"/>
      <c r="AO12" s="56"/>
      <c r="AP12" s="56"/>
      <c r="AQ12" s="56">
        <f>C12+D12+F12+P12+Q12+S12</f>
        <v>1</v>
      </c>
      <c r="AR12" s="56"/>
      <c r="AS12" s="57">
        <v>0.15</v>
      </c>
      <c r="AT12" s="56">
        <v>1</v>
      </c>
      <c r="AU12" s="57">
        <v>0.1</v>
      </c>
      <c r="AV12" s="56">
        <v>36</v>
      </c>
      <c r="AW12" s="56">
        <f>AH12+AL12</f>
        <v>9</v>
      </c>
      <c r="AX12" s="57">
        <f>(AV12+AW12)*0.25*0.6</f>
        <v>6.75</v>
      </c>
      <c r="AY12" s="57">
        <f>AX12/AX9*AY9</f>
        <v>4.97509960159363</v>
      </c>
      <c r="AZ12" s="57">
        <f>AX12-AY12</f>
        <v>1.77490039840637</v>
      </c>
      <c r="BA12" s="113">
        <v>6.75</v>
      </c>
      <c r="BB12" s="57"/>
      <c r="BC12" s="57">
        <v>6.75</v>
      </c>
      <c r="BD12" s="56">
        <f>AV12+AW12</f>
        <v>45</v>
      </c>
      <c r="BE12" s="57">
        <f>BD12*0.25*0.4*2</f>
        <v>9</v>
      </c>
      <c r="BF12" s="57">
        <f>AS12+AU12+AZ12+BA12+BE12</f>
        <v>17.7749003984064</v>
      </c>
      <c r="BG12" s="57"/>
      <c r="BH12" s="57">
        <v>17.7749003984064</v>
      </c>
      <c r="BI12" s="57"/>
      <c r="BK12" s="87">
        <v>0.1</v>
      </c>
      <c r="BL12" s="88">
        <v>0.3</v>
      </c>
      <c r="BM12" s="89"/>
      <c r="BN12" s="89"/>
    </row>
    <row r="13" ht="28" customHeight="1" spans="1:66">
      <c r="A13" s="76"/>
      <c r="B13" s="97" t="s">
        <v>31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>
        <v>49</v>
      </c>
      <c r="AD13" s="56"/>
      <c r="AE13" s="56"/>
      <c r="AF13" s="56"/>
      <c r="AG13" s="56"/>
      <c r="AH13" s="56">
        <v>5</v>
      </c>
      <c r="AI13" s="56"/>
      <c r="AJ13" s="56"/>
      <c r="AK13" s="56"/>
      <c r="AL13" s="56"/>
      <c r="AM13" s="56"/>
      <c r="AN13" s="56"/>
      <c r="AO13" s="56"/>
      <c r="AP13" s="56"/>
      <c r="AQ13" s="56">
        <f>C13+D13+F13+P13+Q13+S13</f>
        <v>0</v>
      </c>
      <c r="AR13" s="56"/>
      <c r="AS13" s="57"/>
      <c r="AT13" s="56"/>
      <c r="AU13" s="57"/>
      <c r="AV13" s="56">
        <v>49</v>
      </c>
      <c r="AW13" s="56">
        <f>AH13+AL13</f>
        <v>5</v>
      </c>
      <c r="AX13" s="57">
        <f>(AV13+AW13)*0.25*0.6</f>
        <v>8.1</v>
      </c>
      <c r="AY13" s="57">
        <f>AX13/AX9*AY9</f>
        <v>5.97011952191235</v>
      </c>
      <c r="AZ13" s="57">
        <f>AX13-AY13</f>
        <v>2.12988047808765</v>
      </c>
      <c r="BA13" s="113">
        <v>8.1</v>
      </c>
      <c r="BB13" s="57"/>
      <c r="BC13" s="57">
        <v>8.1</v>
      </c>
      <c r="BD13" s="56">
        <f>AV13+AW13</f>
        <v>54</v>
      </c>
      <c r="BE13" s="57">
        <f>BD13*0.25*0.4*2</f>
        <v>10.8</v>
      </c>
      <c r="BF13" s="57">
        <f>AS13+AU13+AZ13+BA13+BE13</f>
        <v>21.0298804780876</v>
      </c>
      <c r="BG13" s="57"/>
      <c r="BH13" s="57">
        <v>21.0298804780876</v>
      </c>
      <c r="BI13" s="57"/>
      <c r="BK13" s="87">
        <v>0.1</v>
      </c>
      <c r="BL13" s="88">
        <v>0.3</v>
      </c>
      <c r="BM13" s="89"/>
      <c r="BN13" s="89"/>
    </row>
    <row r="14" ht="28" customHeight="1" spans="1:66">
      <c r="A14" s="76"/>
      <c r="B14" s="97" t="s">
        <v>32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>
        <v>12</v>
      </c>
      <c r="AD14" s="56"/>
      <c r="AE14" s="56"/>
      <c r="AF14" s="56"/>
      <c r="AG14" s="56"/>
      <c r="AH14" s="56">
        <v>2</v>
      </c>
      <c r="AI14" s="56"/>
      <c r="AJ14" s="56"/>
      <c r="AK14" s="56"/>
      <c r="AL14" s="56">
        <v>1</v>
      </c>
      <c r="AM14" s="56"/>
      <c r="AN14" s="56"/>
      <c r="AO14" s="56"/>
      <c r="AP14" s="56"/>
      <c r="AQ14" s="56">
        <f>C14+D14+F14+P14+Q14+S14</f>
        <v>0</v>
      </c>
      <c r="AR14" s="56"/>
      <c r="AS14" s="57"/>
      <c r="AT14" s="56"/>
      <c r="AU14" s="57"/>
      <c r="AV14" s="56">
        <v>12</v>
      </c>
      <c r="AW14" s="56">
        <f>AH14+AL14</f>
        <v>3</v>
      </c>
      <c r="AX14" s="57">
        <f>(AV14+AW14)*0.25*0.6</f>
        <v>2.25</v>
      </c>
      <c r="AY14" s="57">
        <f>AX14/AX9*AY9</f>
        <v>1.65836653386454</v>
      </c>
      <c r="AZ14" s="57">
        <f>AX14-AY14</f>
        <v>0.591633466135458</v>
      </c>
      <c r="BA14" s="113">
        <v>2.25</v>
      </c>
      <c r="BB14" s="57"/>
      <c r="BC14" s="57">
        <v>2.25</v>
      </c>
      <c r="BD14" s="56">
        <f>AV14+AW14</f>
        <v>15</v>
      </c>
      <c r="BE14" s="57">
        <f>BD14*0.25*0.4*2</f>
        <v>3</v>
      </c>
      <c r="BF14" s="57">
        <f>AS14+AU14+AZ14+BA14+BE14</f>
        <v>5.84163346613546</v>
      </c>
      <c r="BG14" s="57"/>
      <c r="BH14" s="57">
        <v>5.84163346613546</v>
      </c>
      <c r="BI14" s="57"/>
      <c r="BK14" s="87">
        <v>0.1</v>
      </c>
      <c r="BL14" s="88">
        <v>0.3</v>
      </c>
      <c r="BM14" s="89"/>
      <c r="BN14" s="89"/>
    </row>
    <row r="15" ht="28" customHeight="1" spans="1:66">
      <c r="A15" s="76"/>
      <c r="B15" s="97" t="s">
        <v>33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>
        <v>15</v>
      </c>
      <c r="AD15" s="56"/>
      <c r="AE15" s="56"/>
      <c r="AF15" s="56"/>
      <c r="AG15" s="56"/>
      <c r="AH15" s="56">
        <v>2</v>
      </c>
      <c r="AI15" s="56"/>
      <c r="AJ15" s="56"/>
      <c r="AK15" s="56"/>
      <c r="AL15" s="56">
        <v>1</v>
      </c>
      <c r="AM15" s="56"/>
      <c r="AN15" s="56"/>
      <c r="AO15" s="56"/>
      <c r="AP15" s="56"/>
      <c r="AQ15" s="56">
        <f>C15+D15+F15+P15+Q15+S15</f>
        <v>0</v>
      </c>
      <c r="AR15" s="56"/>
      <c r="AS15" s="57"/>
      <c r="AT15" s="56"/>
      <c r="AU15" s="57"/>
      <c r="AV15" s="56">
        <v>15</v>
      </c>
      <c r="AW15" s="56">
        <f>AH15+AL15</f>
        <v>3</v>
      </c>
      <c r="AX15" s="57">
        <f>(AV15+AW15)*0.25*0.6</f>
        <v>2.7</v>
      </c>
      <c r="AY15" s="57">
        <f>AX15/AX9*AY9</f>
        <v>1.99003984063745</v>
      </c>
      <c r="AZ15" s="57">
        <f>AX15-AY15</f>
        <v>0.70996015936255</v>
      </c>
      <c r="BA15" s="113">
        <v>2.7</v>
      </c>
      <c r="BB15" s="57"/>
      <c r="BC15" s="57">
        <v>2.7</v>
      </c>
      <c r="BD15" s="56">
        <f>AV15+AW15</f>
        <v>18</v>
      </c>
      <c r="BE15" s="57">
        <f>BD15*0.25*0.4*2</f>
        <v>3.6</v>
      </c>
      <c r="BF15" s="57">
        <f>AS15+AU15+AZ15+BA15+BE15</f>
        <v>7.00996015936255</v>
      </c>
      <c r="BG15" s="57"/>
      <c r="BH15" s="57">
        <v>7.00996015936255</v>
      </c>
      <c r="BI15" s="57"/>
      <c r="BK15" s="87">
        <v>0.1</v>
      </c>
      <c r="BL15" s="88">
        <v>0.3</v>
      </c>
      <c r="BM15" s="89"/>
      <c r="BN15" s="89"/>
    </row>
    <row r="16" ht="28" customHeight="1" spans="1:66">
      <c r="A16" s="76"/>
      <c r="B16" s="97" t="s">
        <v>35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>
        <v>1</v>
      </c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7"/>
      <c r="AT16" s="56"/>
      <c r="AU16" s="57"/>
      <c r="AV16" s="56">
        <v>1</v>
      </c>
      <c r="AW16" s="56">
        <f>AH16+AL16</f>
        <v>0</v>
      </c>
      <c r="AX16" s="57">
        <f>(AV16+AW16)*0.25*0.6</f>
        <v>0.15</v>
      </c>
      <c r="AY16" s="57">
        <f>AX16/AX9*AY9</f>
        <v>0.110557768924303</v>
      </c>
      <c r="AZ16" s="57">
        <f>AX16-AY16</f>
        <v>0.0394422310756972</v>
      </c>
      <c r="BA16" s="113">
        <v>0.15</v>
      </c>
      <c r="BB16" s="57"/>
      <c r="BC16" s="57">
        <v>0.15</v>
      </c>
      <c r="BD16" s="56">
        <f>AV16+AW16</f>
        <v>1</v>
      </c>
      <c r="BE16" s="57">
        <f>BD16*0.25*0.4*2</f>
        <v>0.2</v>
      </c>
      <c r="BF16" s="57">
        <f>AS16+AU16+AZ16+BA16+BE16</f>
        <v>0.389442231075697</v>
      </c>
      <c r="BG16" s="57"/>
      <c r="BH16" s="57">
        <v>0.389442231075697</v>
      </c>
      <c r="BI16" s="57"/>
      <c r="BK16" s="87">
        <v>0.1</v>
      </c>
      <c r="BL16" s="88">
        <v>0.3</v>
      </c>
      <c r="BM16" s="89"/>
      <c r="BN16" s="89"/>
    </row>
    <row r="17" ht="33" customHeight="1" spans="1:66">
      <c r="A17" s="76"/>
      <c r="B17" s="97" t="s">
        <v>34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>
        <v>1</v>
      </c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7"/>
      <c r="AT17" s="56"/>
      <c r="AU17" s="57"/>
      <c r="AV17" s="56">
        <v>1</v>
      </c>
      <c r="AW17" s="56">
        <f>AH17+AL17</f>
        <v>0</v>
      </c>
      <c r="AX17" s="57">
        <f>(AV17+AW17)*0.25*0.6</f>
        <v>0.15</v>
      </c>
      <c r="AY17" s="57">
        <f>AX17/AX9*AY9</f>
        <v>0.110557768924303</v>
      </c>
      <c r="AZ17" s="57">
        <f>AX17-AY17</f>
        <v>0.0394422310756972</v>
      </c>
      <c r="BA17" s="113">
        <v>0.15</v>
      </c>
      <c r="BB17" s="57"/>
      <c r="BC17" s="57">
        <v>0.15</v>
      </c>
      <c r="BD17" s="56">
        <f>AV17+AW17</f>
        <v>1</v>
      </c>
      <c r="BE17" s="57">
        <f>BD17*0.25*0.4*2</f>
        <v>0.2</v>
      </c>
      <c r="BF17" s="57">
        <f>AS17+AU17+AZ17+BA17+BE17</f>
        <v>0.389442231075697</v>
      </c>
      <c r="BG17" s="57"/>
      <c r="BH17" s="57">
        <v>0.389442231075697</v>
      </c>
      <c r="BI17" s="57"/>
      <c r="BK17" s="87">
        <v>0.1</v>
      </c>
      <c r="BL17" s="88">
        <v>0.3</v>
      </c>
      <c r="BM17" s="89"/>
      <c r="BN17" s="89"/>
    </row>
    <row r="18" customHeight="1" spans="1:66">
      <c r="A18" s="76">
        <v>137</v>
      </c>
      <c r="B18" s="77" t="s">
        <v>38</v>
      </c>
      <c r="C18" s="56">
        <v>0</v>
      </c>
      <c r="D18" s="56">
        <v>0</v>
      </c>
      <c r="E18" s="56">
        <v>2</v>
      </c>
      <c r="F18" s="56"/>
      <c r="G18" s="56">
        <v>0</v>
      </c>
      <c r="H18" s="56">
        <v>0</v>
      </c>
      <c r="I18" s="56">
        <v>0</v>
      </c>
      <c r="J18" s="56"/>
      <c r="K18" s="56">
        <v>0</v>
      </c>
      <c r="L18" s="56">
        <v>0</v>
      </c>
      <c r="M18" s="56">
        <v>0</v>
      </c>
      <c r="N18" s="56"/>
      <c r="O18" s="56"/>
      <c r="P18" s="56">
        <v>0</v>
      </c>
      <c r="Q18" s="56">
        <v>0</v>
      </c>
      <c r="R18" s="56">
        <v>0</v>
      </c>
      <c r="S18" s="56"/>
      <c r="T18" s="56">
        <v>0</v>
      </c>
      <c r="U18" s="56">
        <v>0</v>
      </c>
      <c r="V18" s="56">
        <v>0</v>
      </c>
      <c r="W18" s="56"/>
      <c r="X18" s="56">
        <v>0</v>
      </c>
      <c r="Y18" s="56">
        <v>0</v>
      </c>
      <c r="Z18" s="56">
        <v>0</v>
      </c>
      <c r="AA18" s="56"/>
      <c r="AB18" s="56"/>
      <c r="AC18" s="56">
        <v>0</v>
      </c>
      <c r="AD18" s="56">
        <v>0</v>
      </c>
      <c r="AE18" s="56">
        <v>122</v>
      </c>
      <c r="AF18" s="56"/>
      <c r="AG18" s="56"/>
      <c r="AH18" s="56">
        <v>0</v>
      </c>
      <c r="AI18" s="56">
        <v>0</v>
      </c>
      <c r="AJ18" s="56">
        <v>14</v>
      </c>
      <c r="AK18" s="56"/>
      <c r="AL18" s="56">
        <v>0</v>
      </c>
      <c r="AM18" s="56">
        <v>0</v>
      </c>
      <c r="AN18" s="56">
        <v>4</v>
      </c>
      <c r="AO18" s="56"/>
      <c r="AP18" s="56"/>
      <c r="AQ18" s="56">
        <f t="shared" ref="AQ18:AQ22" si="7">C18+D18+F18+P18+Q18+S18</f>
        <v>0</v>
      </c>
      <c r="AR18" s="56">
        <f t="shared" ref="AR18:AR22" si="8">G18+H18+J18+K18+L18+N18+O18+T18+U18+W18+X18+Y18+AA18+AB18</f>
        <v>0</v>
      </c>
      <c r="AS18" s="57">
        <f t="shared" ref="AS18:AS22" si="9">(AQ18+AR18)*0.25*0.6</f>
        <v>0</v>
      </c>
      <c r="AT18" s="56">
        <f t="shared" ref="AT18:AT22" si="10">C18+G18+K18+P18+T18+X18-E18-I18-M18-R18-V18-Z18</f>
        <v>-2</v>
      </c>
      <c r="AU18" s="57">
        <f t="shared" ref="AU18:AU22" si="11">AT18*0.25*0.4</f>
        <v>-0.2</v>
      </c>
      <c r="AV18" s="56">
        <f t="shared" ref="AV18:AV22" si="12">AC18+AD18+AF18</f>
        <v>0</v>
      </c>
      <c r="AW18" s="56">
        <f t="shared" ref="AW18:AW22" si="13">AH18+AI18+AK18+AL18+AM18+AO18+AP18</f>
        <v>0</v>
      </c>
      <c r="AX18" s="57">
        <f>(AV18+AW18)*0.25*0.6</f>
        <v>0</v>
      </c>
      <c r="AY18" s="57">
        <f>VLOOKUP(B18,'[1]18-19资金-地市'!$A:$H,5,0)</f>
        <v>0</v>
      </c>
      <c r="AZ18" s="57">
        <f>AX18-AY18</f>
        <v>0</v>
      </c>
      <c r="BA18" s="113">
        <f t="shared" ref="BA18:BA22" si="14">AX18</f>
        <v>0</v>
      </c>
      <c r="BB18" s="57"/>
      <c r="BC18" s="57">
        <f t="shared" ref="BC18:BC22" si="15">BA18-BB18</f>
        <v>0</v>
      </c>
      <c r="BD18" s="56">
        <f t="shared" ref="BD18:BD22" si="16">AC18+AH18+AL18-AE18-AJ18-AN18</f>
        <v>-140</v>
      </c>
      <c r="BE18" s="57">
        <f>BD18*0.25*0.4*2</f>
        <v>-28</v>
      </c>
      <c r="BF18" s="57">
        <f>AS18+AU18+AZ18+BA18+BE18</f>
        <v>-28.2</v>
      </c>
      <c r="BG18" s="57">
        <f>BF18</f>
        <v>-28.2</v>
      </c>
      <c r="BH18" s="57"/>
      <c r="BI18" s="57"/>
      <c r="BJ18" s="68">
        <v>618002</v>
      </c>
      <c r="BK18" s="90">
        <v>0.015</v>
      </c>
      <c r="BL18" s="88">
        <v>0.3</v>
      </c>
      <c r="BM18" s="89"/>
      <c r="BN18" s="89">
        <f>BG18/0.6*0.3</f>
        <v>-14.1</v>
      </c>
    </row>
    <row r="19" customHeight="1" spans="1:66">
      <c r="A19" s="76">
        <v>138</v>
      </c>
      <c r="B19" s="77" t="s">
        <v>39</v>
      </c>
      <c r="C19" s="56">
        <v>0</v>
      </c>
      <c r="D19" s="56">
        <v>30</v>
      </c>
      <c r="E19" s="56">
        <v>2</v>
      </c>
      <c r="F19" s="56">
        <v>2</v>
      </c>
      <c r="G19" s="56">
        <v>0</v>
      </c>
      <c r="H19" s="56">
        <v>15</v>
      </c>
      <c r="I19" s="56">
        <v>0</v>
      </c>
      <c r="J19" s="56"/>
      <c r="K19" s="56">
        <v>0</v>
      </c>
      <c r="L19" s="56">
        <v>0</v>
      </c>
      <c r="M19" s="56">
        <v>0</v>
      </c>
      <c r="N19" s="56"/>
      <c r="O19" s="56"/>
      <c r="P19" s="56">
        <v>0</v>
      </c>
      <c r="Q19" s="56">
        <v>15</v>
      </c>
      <c r="R19" s="56">
        <v>4</v>
      </c>
      <c r="S19" s="56">
        <v>2</v>
      </c>
      <c r="T19" s="56">
        <v>0</v>
      </c>
      <c r="U19" s="56">
        <v>15</v>
      </c>
      <c r="V19" s="56">
        <v>0</v>
      </c>
      <c r="W19" s="56"/>
      <c r="X19" s="56">
        <v>0</v>
      </c>
      <c r="Y19" s="56">
        <v>0</v>
      </c>
      <c r="Z19" s="56">
        <v>0</v>
      </c>
      <c r="AA19" s="56"/>
      <c r="AB19" s="56"/>
      <c r="AC19" s="56">
        <v>0</v>
      </c>
      <c r="AD19" s="56">
        <v>450</v>
      </c>
      <c r="AE19" s="56">
        <v>56</v>
      </c>
      <c r="AF19" s="56">
        <v>5</v>
      </c>
      <c r="AG19" s="56"/>
      <c r="AH19" s="56">
        <v>0</v>
      </c>
      <c r="AI19" s="56">
        <v>80</v>
      </c>
      <c r="AJ19" s="56">
        <v>7</v>
      </c>
      <c r="AK19" s="56"/>
      <c r="AL19" s="56">
        <v>0</v>
      </c>
      <c r="AM19" s="56">
        <v>10</v>
      </c>
      <c r="AN19" s="56">
        <v>0</v>
      </c>
      <c r="AO19" s="56"/>
      <c r="AP19" s="56"/>
      <c r="AQ19" s="56">
        <f>C19+D19+F19+P19+Q19+S19</f>
        <v>49</v>
      </c>
      <c r="AR19" s="56">
        <f>G19+H19+J19+K19+L19+N19+O19+T19+U19+W19+X19+Y19+AA19+AB19</f>
        <v>30</v>
      </c>
      <c r="AS19" s="57">
        <f>(AQ19+AR19)*0.25*0.6</f>
        <v>11.85</v>
      </c>
      <c r="AT19" s="56">
        <f>C19+G19+K19+P19+T19+X19-E19-I19-M19-R19-V19-Z19</f>
        <v>-6</v>
      </c>
      <c r="AU19" s="57">
        <f>AT19*0.25*0.4</f>
        <v>-0.6</v>
      </c>
      <c r="AV19" s="56">
        <f>AC19+AD19+AF19</f>
        <v>455</v>
      </c>
      <c r="AW19" s="56">
        <f>AH19+AI19+AK19+AL19+AM19+AO19+AP19</f>
        <v>90</v>
      </c>
      <c r="AX19" s="57">
        <f>(AV19+AW19)*0.25*0.6</f>
        <v>81.75</v>
      </c>
      <c r="AY19" s="57">
        <f>VLOOKUP(B19,'[1]18-19资金-地市'!$A:$H,5,0)</f>
        <v>67.8</v>
      </c>
      <c r="AZ19" s="57">
        <f>AX19-AY19</f>
        <v>13.95</v>
      </c>
      <c r="BA19" s="113">
        <f>AX19</f>
        <v>81.75</v>
      </c>
      <c r="BB19" s="57"/>
      <c r="BC19" s="57">
        <f>BA19-BB19</f>
        <v>81.75</v>
      </c>
      <c r="BD19" s="56">
        <f>AC19+AH19+AL19-AE19-AJ19-AN19</f>
        <v>-63</v>
      </c>
      <c r="BE19" s="57">
        <f>BD19*0.25*0.4*2</f>
        <v>-12.6</v>
      </c>
      <c r="BF19" s="57">
        <f>AS19+AU19+AZ19+BA19+BE19</f>
        <v>94.35</v>
      </c>
      <c r="BG19" s="57"/>
      <c r="BH19" s="57">
        <f t="shared" ref="BH19:BH22" si="17">BF19-BI19</f>
        <v>94.35</v>
      </c>
      <c r="BI19" s="57"/>
      <c r="BJ19" s="68">
        <v>618003</v>
      </c>
      <c r="BK19" s="90">
        <v>0.015</v>
      </c>
      <c r="BL19" s="88">
        <v>0.3</v>
      </c>
      <c r="BM19" s="89">
        <f t="shared" ref="BM19:BM22" si="18">BH19/0.6*BK19</f>
        <v>2.35875</v>
      </c>
      <c r="BN19" s="89">
        <f t="shared" ref="BN19:BN22" si="19">BH19/0.6*BL19</f>
        <v>47.175</v>
      </c>
    </row>
    <row r="20" customHeight="1" spans="1:66">
      <c r="A20" s="76">
        <v>139</v>
      </c>
      <c r="B20" s="77" t="s">
        <v>40</v>
      </c>
      <c r="C20" s="56">
        <v>0</v>
      </c>
      <c r="D20" s="56">
        <v>0</v>
      </c>
      <c r="E20" s="56">
        <v>2</v>
      </c>
      <c r="F20" s="56"/>
      <c r="G20" s="56">
        <v>0</v>
      </c>
      <c r="H20" s="56">
        <v>0</v>
      </c>
      <c r="I20" s="56">
        <v>0</v>
      </c>
      <c r="J20" s="56"/>
      <c r="K20" s="56">
        <v>0</v>
      </c>
      <c r="L20" s="56">
        <v>0</v>
      </c>
      <c r="M20" s="56">
        <v>0</v>
      </c>
      <c r="N20" s="56"/>
      <c r="O20" s="56"/>
      <c r="P20" s="56">
        <v>0</v>
      </c>
      <c r="Q20" s="56">
        <v>0</v>
      </c>
      <c r="R20" s="56">
        <v>0</v>
      </c>
      <c r="S20" s="56"/>
      <c r="T20" s="56">
        <v>0</v>
      </c>
      <c r="U20" s="56">
        <v>0</v>
      </c>
      <c r="V20" s="56">
        <v>0</v>
      </c>
      <c r="W20" s="56"/>
      <c r="X20" s="56">
        <v>0</v>
      </c>
      <c r="Y20" s="56">
        <v>0</v>
      </c>
      <c r="Z20" s="56">
        <v>0</v>
      </c>
      <c r="AA20" s="56"/>
      <c r="AB20" s="56"/>
      <c r="AC20" s="56">
        <v>10</v>
      </c>
      <c r="AD20" s="56">
        <v>209</v>
      </c>
      <c r="AE20" s="56">
        <v>13</v>
      </c>
      <c r="AF20" s="56"/>
      <c r="AG20" s="56"/>
      <c r="AH20" s="56">
        <v>2</v>
      </c>
      <c r="AI20" s="56">
        <v>56</v>
      </c>
      <c r="AJ20" s="56">
        <v>2</v>
      </c>
      <c r="AK20" s="56"/>
      <c r="AL20" s="56">
        <v>0</v>
      </c>
      <c r="AM20" s="56">
        <v>0</v>
      </c>
      <c r="AN20" s="56">
        <v>0</v>
      </c>
      <c r="AO20" s="56"/>
      <c r="AP20" s="56"/>
      <c r="AQ20" s="56">
        <f>C20+D20+F20+P20+Q20+S20</f>
        <v>0</v>
      </c>
      <c r="AR20" s="56">
        <f>G20+H20+J20+K20+L20+N20+O20+T20+U20+W20+X20+Y20+AA20+AB20</f>
        <v>0</v>
      </c>
      <c r="AS20" s="57">
        <f>(AQ20+AR20)*0.25*0.6</f>
        <v>0</v>
      </c>
      <c r="AT20" s="56">
        <f>C20+G20+K20+P20+T20+X20-E20-I20-M20-R20-V20-Z20</f>
        <v>-2</v>
      </c>
      <c r="AU20" s="57">
        <f>AT20*0.25*0.4</f>
        <v>-0.2</v>
      </c>
      <c r="AV20" s="56">
        <f>AC20+AD20+AF20</f>
        <v>219</v>
      </c>
      <c r="AW20" s="56">
        <f>AH20+AI20+AK20+AL20+AM20+AO20+AP20</f>
        <v>58</v>
      </c>
      <c r="AX20" s="57">
        <f>(AV20+AW20)*0.25*0.6</f>
        <v>41.55</v>
      </c>
      <c r="AY20" s="57">
        <f>VLOOKUP(B20,'[1]18-19资金-地市'!$A:$H,5,0)</f>
        <v>42</v>
      </c>
      <c r="AZ20" s="57">
        <f>AX20-AY20</f>
        <v>-0.450000000000003</v>
      </c>
      <c r="BA20" s="113">
        <f>AX20</f>
        <v>41.55</v>
      </c>
      <c r="BB20" s="57"/>
      <c r="BC20" s="57">
        <f>BA20-BB20</f>
        <v>41.55</v>
      </c>
      <c r="BD20" s="56">
        <f>AC20+AH20+AL20-AE20-AJ20-AN20</f>
        <v>-3</v>
      </c>
      <c r="BE20" s="57">
        <f>BD20*0.25*0.4*2</f>
        <v>-0.6</v>
      </c>
      <c r="BF20" s="57">
        <f>AS20+AU20+AZ20+BA20+BE20</f>
        <v>40.3</v>
      </c>
      <c r="BG20" s="57"/>
      <c r="BH20" s="57">
        <f>BF20-BI20</f>
        <v>40.3</v>
      </c>
      <c r="BI20" s="57"/>
      <c r="BJ20" s="68">
        <v>618005</v>
      </c>
      <c r="BK20" s="90">
        <v>0.04</v>
      </c>
      <c r="BL20" s="88">
        <v>0.3</v>
      </c>
      <c r="BM20" s="89">
        <f>BH20/0.6*BK20</f>
        <v>2.68666666666667</v>
      </c>
      <c r="BN20" s="89">
        <f>BH20/0.6*BL20</f>
        <v>20.15</v>
      </c>
    </row>
    <row r="21" customHeight="1" spans="1:66">
      <c r="A21" s="76">
        <v>140</v>
      </c>
      <c r="B21" s="77" t="s">
        <v>41</v>
      </c>
      <c r="C21" s="56">
        <v>0</v>
      </c>
      <c r="D21" s="56">
        <v>3</v>
      </c>
      <c r="E21" s="56">
        <v>4</v>
      </c>
      <c r="F21" s="56"/>
      <c r="G21" s="56">
        <v>0</v>
      </c>
      <c r="H21" s="56">
        <v>0</v>
      </c>
      <c r="I21" s="56">
        <v>0</v>
      </c>
      <c r="J21" s="56"/>
      <c r="K21" s="56">
        <v>0</v>
      </c>
      <c r="L21" s="56">
        <v>0</v>
      </c>
      <c r="M21" s="56">
        <v>0</v>
      </c>
      <c r="N21" s="56"/>
      <c r="O21" s="56"/>
      <c r="P21" s="56">
        <v>1</v>
      </c>
      <c r="Q21" s="56">
        <v>5</v>
      </c>
      <c r="R21" s="56">
        <v>0</v>
      </c>
      <c r="S21" s="56"/>
      <c r="T21" s="56">
        <v>0</v>
      </c>
      <c r="U21" s="56">
        <v>0</v>
      </c>
      <c r="V21" s="56">
        <v>0</v>
      </c>
      <c r="W21" s="56"/>
      <c r="X21" s="56">
        <v>0</v>
      </c>
      <c r="Y21" s="56">
        <v>0</v>
      </c>
      <c r="Z21" s="56">
        <v>0</v>
      </c>
      <c r="AA21" s="56"/>
      <c r="AB21" s="56"/>
      <c r="AC21" s="56">
        <v>4</v>
      </c>
      <c r="AD21" s="56">
        <v>216</v>
      </c>
      <c r="AE21" s="56">
        <v>9</v>
      </c>
      <c r="AF21" s="56"/>
      <c r="AG21" s="56"/>
      <c r="AH21" s="56">
        <v>4</v>
      </c>
      <c r="AI21" s="56">
        <v>81</v>
      </c>
      <c r="AJ21" s="56">
        <v>1</v>
      </c>
      <c r="AK21" s="56"/>
      <c r="AL21" s="56">
        <v>0</v>
      </c>
      <c r="AM21" s="56">
        <v>2</v>
      </c>
      <c r="AN21" s="56">
        <v>0</v>
      </c>
      <c r="AO21" s="56"/>
      <c r="AP21" s="56"/>
      <c r="AQ21" s="56">
        <f>C21+D21+F21+P21+Q21+S21</f>
        <v>9</v>
      </c>
      <c r="AR21" s="56">
        <f>G21+H21+J21+K21+L21+N21+O21+T21+U21+W21+X21+Y21+AA21+AB21</f>
        <v>0</v>
      </c>
      <c r="AS21" s="57">
        <f>(AQ21+AR21)*0.25*0.6</f>
        <v>1.35</v>
      </c>
      <c r="AT21" s="56">
        <f>C21+G21+K21+P21+T21+X21-E21-I21-M21-R21-V21-Z21</f>
        <v>-3</v>
      </c>
      <c r="AU21" s="57">
        <f>AT21*0.25*0.4</f>
        <v>-0.3</v>
      </c>
      <c r="AV21" s="56">
        <f>AC21+AD21+AF21</f>
        <v>220</v>
      </c>
      <c r="AW21" s="56">
        <f>AH21+AI21+AK21+AL21+AM21+AO21+AP21</f>
        <v>87</v>
      </c>
      <c r="AX21" s="57">
        <f>(AV21+AW21)*0.25*0.6</f>
        <v>46.05</v>
      </c>
      <c r="AY21" s="57">
        <f>VLOOKUP(B21,'[1]18-19资金-地市'!$A:$H,5,0)</f>
        <v>37.2</v>
      </c>
      <c r="AZ21" s="57">
        <f>AX21-AY21</f>
        <v>8.84999999999999</v>
      </c>
      <c r="BA21" s="113">
        <f>AX21</f>
        <v>46.05</v>
      </c>
      <c r="BB21" s="57">
        <f>ROUNDDOWN(AX21*0.9,0)</f>
        <v>41</v>
      </c>
      <c r="BC21" s="57">
        <f>BA21-BB21</f>
        <v>5.05</v>
      </c>
      <c r="BD21" s="56">
        <f>AC21+AH21+AL21-AE21-AJ21-AN21</f>
        <v>-2</v>
      </c>
      <c r="BE21" s="57">
        <f>BD21*0.25*0.4*2</f>
        <v>-0.4</v>
      </c>
      <c r="BF21" s="57">
        <f>AS21+AU21+AZ21+BA21+BE21</f>
        <v>55.55</v>
      </c>
      <c r="BG21" s="57"/>
      <c r="BH21" s="57">
        <f>BF21-BI21</f>
        <v>14.55</v>
      </c>
      <c r="BI21" s="57">
        <f>BB21</f>
        <v>41</v>
      </c>
      <c r="BJ21" s="68">
        <v>618006</v>
      </c>
      <c r="BK21" s="90">
        <v>0.025</v>
      </c>
      <c r="BL21" s="88">
        <v>0.3</v>
      </c>
      <c r="BM21" s="89">
        <f>BH21/0.6*BK21</f>
        <v>0.60625</v>
      </c>
      <c r="BN21" s="89">
        <f>BH21/0.6*BL21</f>
        <v>7.275</v>
      </c>
    </row>
    <row r="22" customHeight="1" spans="1:66">
      <c r="A22" s="76">
        <v>141</v>
      </c>
      <c r="B22" s="77" t="s">
        <v>42</v>
      </c>
      <c r="C22" s="56">
        <v>0</v>
      </c>
      <c r="D22" s="56">
        <v>5</v>
      </c>
      <c r="E22" s="56">
        <v>4</v>
      </c>
      <c r="F22" s="56"/>
      <c r="G22" s="56">
        <v>0</v>
      </c>
      <c r="H22" s="56">
        <v>0</v>
      </c>
      <c r="I22" s="56">
        <v>0</v>
      </c>
      <c r="J22" s="56"/>
      <c r="K22" s="56">
        <v>0</v>
      </c>
      <c r="L22" s="56">
        <v>0</v>
      </c>
      <c r="M22" s="56">
        <v>0</v>
      </c>
      <c r="N22" s="56"/>
      <c r="O22" s="56"/>
      <c r="P22" s="56">
        <v>0</v>
      </c>
      <c r="Q22" s="56">
        <v>5</v>
      </c>
      <c r="R22" s="56">
        <v>3</v>
      </c>
      <c r="S22" s="56"/>
      <c r="T22" s="56">
        <v>0</v>
      </c>
      <c r="U22" s="56">
        <v>0</v>
      </c>
      <c r="V22" s="56">
        <v>0</v>
      </c>
      <c r="W22" s="56"/>
      <c r="X22" s="56">
        <v>0</v>
      </c>
      <c r="Y22" s="56">
        <v>0</v>
      </c>
      <c r="Z22" s="56">
        <v>0</v>
      </c>
      <c r="AA22" s="56"/>
      <c r="AB22" s="56"/>
      <c r="AC22" s="56">
        <v>1</v>
      </c>
      <c r="AD22" s="56">
        <v>297</v>
      </c>
      <c r="AE22" s="56">
        <v>35</v>
      </c>
      <c r="AF22" s="56">
        <v>5</v>
      </c>
      <c r="AG22" s="56"/>
      <c r="AH22" s="56">
        <v>2</v>
      </c>
      <c r="AI22" s="56">
        <v>12</v>
      </c>
      <c r="AJ22" s="56">
        <v>0</v>
      </c>
      <c r="AK22" s="56"/>
      <c r="AL22" s="56">
        <v>0</v>
      </c>
      <c r="AM22" s="56">
        <v>0</v>
      </c>
      <c r="AN22" s="56">
        <v>0</v>
      </c>
      <c r="AO22" s="56"/>
      <c r="AP22" s="56"/>
      <c r="AQ22" s="56">
        <f>C22+D22+F22+P22+Q22+S22</f>
        <v>10</v>
      </c>
      <c r="AR22" s="56">
        <f>G22+H22+J22+K22+L22+N22+O22+T22+U22+W22+X22+Y22+AA22+AB22</f>
        <v>0</v>
      </c>
      <c r="AS22" s="57">
        <f>(AQ22+AR22)*0.25*0.6</f>
        <v>1.5</v>
      </c>
      <c r="AT22" s="56">
        <f>C22+G22+K22+P22+T22+X22-E22-I22-M22-R22-V22-Z22</f>
        <v>-7</v>
      </c>
      <c r="AU22" s="57">
        <f>AT22*0.25*0.4</f>
        <v>-0.7</v>
      </c>
      <c r="AV22" s="56">
        <f>AC22+AD22+AF22</f>
        <v>303</v>
      </c>
      <c r="AW22" s="56">
        <f>AH22+AI22+AK22+AL22+AM22+AO22+AP22</f>
        <v>14</v>
      </c>
      <c r="AX22" s="57">
        <f>(AV22+AW22)*0.25*0.6</f>
        <v>47.55</v>
      </c>
      <c r="AY22" s="57">
        <f>VLOOKUP(B22,'[1]18-19资金-地市'!$A:$H,5,0)</f>
        <v>41.25</v>
      </c>
      <c r="AZ22" s="57">
        <f>AX22-AY22</f>
        <v>6.3</v>
      </c>
      <c r="BA22" s="113">
        <f>AX22</f>
        <v>47.55</v>
      </c>
      <c r="BB22" s="57"/>
      <c r="BC22" s="57">
        <f>BA22-BB22</f>
        <v>47.55</v>
      </c>
      <c r="BD22" s="56">
        <f>AC22+AH22+AL22-AE22-AJ22-AN22</f>
        <v>-32</v>
      </c>
      <c r="BE22" s="57">
        <f>BD22*0.25*0.4*2</f>
        <v>-6.4</v>
      </c>
      <c r="BF22" s="57">
        <f>AS22+AU22+AZ22+BA22+BE22</f>
        <v>48.25</v>
      </c>
      <c r="BG22" s="57"/>
      <c r="BH22" s="57">
        <f>BF22-BI22</f>
        <v>48.25</v>
      </c>
      <c r="BI22" s="57"/>
      <c r="BJ22" s="68">
        <v>618009</v>
      </c>
      <c r="BK22" s="90">
        <v>0.07</v>
      </c>
      <c r="BL22" s="88">
        <v>0.3</v>
      </c>
      <c r="BM22" s="89">
        <f>BH22/0.6*BK22</f>
        <v>5.62916666666667</v>
      </c>
      <c r="BN22" s="89">
        <f>BH22/0.6*BL22</f>
        <v>24.125</v>
      </c>
    </row>
    <row r="23" customHeight="1" spans="1:66">
      <c r="A23" s="74"/>
      <c r="B23" s="75" t="s">
        <v>43</v>
      </c>
      <c r="C23" s="52">
        <f t="shared" ref="C23:AQ23" si="20">SUM(C24)</f>
        <v>2</v>
      </c>
      <c r="D23" s="52">
        <f>SUM(D24)</f>
        <v>38</v>
      </c>
      <c r="E23" s="52">
        <f>SUM(E24)</f>
        <v>3</v>
      </c>
      <c r="F23" s="52">
        <f>SUM(F24)</f>
        <v>6</v>
      </c>
      <c r="G23" s="52">
        <f>SUM(G24)</f>
        <v>0</v>
      </c>
      <c r="H23" s="52">
        <f>SUM(H24)</f>
        <v>0</v>
      </c>
      <c r="I23" s="52">
        <f>SUM(I24)</f>
        <v>0</v>
      </c>
      <c r="J23" s="52">
        <f>SUM(J24)</f>
        <v>0</v>
      </c>
      <c r="K23" s="52">
        <f>SUM(K24)</f>
        <v>0</v>
      </c>
      <c r="L23" s="52">
        <f>SUM(L24)</f>
        <v>0</v>
      </c>
      <c r="M23" s="52">
        <f>SUM(M24)</f>
        <v>0</v>
      </c>
      <c r="N23" s="52">
        <f>SUM(N24)</f>
        <v>0</v>
      </c>
      <c r="O23" s="52">
        <f>SUM(O24)</f>
        <v>0</v>
      </c>
      <c r="P23" s="52">
        <f>SUM(P24)</f>
        <v>2</v>
      </c>
      <c r="Q23" s="52">
        <f>SUM(Q24)</f>
        <v>98</v>
      </c>
      <c r="R23" s="52">
        <f>SUM(R24)</f>
        <v>3</v>
      </c>
      <c r="S23" s="52">
        <f>SUM(S24)</f>
        <v>6</v>
      </c>
      <c r="T23" s="52">
        <f>SUM(T24)</f>
        <v>0</v>
      </c>
      <c r="U23" s="52">
        <f>SUM(U24)</f>
        <v>0</v>
      </c>
      <c r="V23" s="52">
        <f>SUM(V24)</f>
        <v>0</v>
      </c>
      <c r="W23" s="52">
        <f>SUM(W24)</f>
        <v>0</v>
      </c>
      <c r="X23" s="52">
        <f>SUM(X24)</f>
        <v>0</v>
      </c>
      <c r="Y23" s="52">
        <f>SUM(Y24)</f>
        <v>0</v>
      </c>
      <c r="Z23" s="52">
        <f>SUM(Z24)</f>
        <v>0</v>
      </c>
      <c r="AA23" s="52">
        <f>SUM(AA24)</f>
        <v>0</v>
      </c>
      <c r="AB23" s="52">
        <f>SUM(AB24)</f>
        <v>0</v>
      </c>
      <c r="AC23" s="52">
        <f>SUM(AC24)</f>
        <v>11</v>
      </c>
      <c r="AD23" s="52">
        <f>SUM(AD24)</f>
        <v>810</v>
      </c>
      <c r="AE23" s="52">
        <f>SUM(AE24)</f>
        <v>35</v>
      </c>
      <c r="AF23" s="52">
        <f>SUM(AF24)</f>
        <v>22</v>
      </c>
      <c r="AG23" s="52">
        <f>SUM(AG24)</f>
        <v>0</v>
      </c>
      <c r="AH23" s="52">
        <f>SUM(AH24)</f>
        <v>1</v>
      </c>
      <c r="AI23" s="52">
        <f>SUM(AI24)</f>
        <v>100</v>
      </c>
      <c r="AJ23" s="52">
        <f>SUM(AJ24)</f>
        <v>4</v>
      </c>
      <c r="AK23" s="52">
        <f>SUM(AK24)</f>
        <v>12</v>
      </c>
      <c r="AL23" s="52">
        <f>SUM(AL24)</f>
        <v>0</v>
      </c>
      <c r="AM23" s="52">
        <f>SUM(AM24)</f>
        <v>0</v>
      </c>
      <c r="AN23" s="52">
        <f>SUM(AN24)</f>
        <v>0</v>
      </c>
      <c r="AO23" s="52">
        <f>SUM(AO24)</f>
        <v>0</v>
      </c>
      <c r="AP23" s="52">
        <f>SUM(AP24)</f>
        <v>5</v>
      </c>
      <c r="AQ23" s="52">
        <f>SUM(AQ24)</f>
        <v>152</v>
      </c>
      <c r="AR23" s="52">
        <f t="shared" ref="AR23:AR27" si="21">SUM(AR24)</f>
        <v>0</v>
      </c>
      <c r="AS23" s="53">
        <f t="shared" ref="AS23:AS27" si="22">SUM(AS24)</f>
        <v>22.8</v>
      </c>
      <c r="AT23" s="52">
        <f t="shared" ref="AT23:BA23" si="23">SUM(AT24)</f>
        <v>-2</v>
      </c>
      <c r="AU23" s="53">
        <f>SUM(AU24)</f>
        <v>-0.2</v>
      </c>
      <c r="AV23" s="52">
        <f>SUM(AV24)</f>
        <v>843</v>
      </c>
      <c r="AW23" s="52">
        <f>SUM(AW24)</f>
        <v>118</v>
      </c>
      <c r="AX23" s="53">
        <f>SUM(AX24)</f>
        <v>144.15</v>
      </c>
      <c r="AY23" s="53">
        <f>SUM(AY24)</f>
        <v>111.6</v>
      </c>
      <c r="AZ23" s="53">
        <f>SUM(AZ24)</f>
        <v>32.55</v>
      </c>
      <c r="BA23" s="112">
        <f>SUM(BA24)</f>
        <v>144.15</v>
      </c>
      <c r="BB23" s="53">
        <f t="shared" ref="BB23:BL23" si="24">SUM(BB24)</f>
        <v>129</v>
      </c>
      <c r="BC23" s="53">
        <f>SUM(BC24)</f>
        <v>15.15</v>
      </c>
      <c r="BD23" s="52">
        <f>SUM(BD24)</f>
        <v>-27</v>
      </c>
      <c r="BE23" s="53">
        <f>SUM(BE24)</f>
        <v>-5.4</v>
      </c>
      <c r="BF23" s="53">
        <f>SUM(BF24)</f>
        <v>193.9</v>
      </c>
      <c r="BG23" s="53">
        <f>SUM(BG24)</f>
        <v>0</v>
      </c>
      <c r="BH23" s="53">
        <f>SUM(BH24)</f>
        <v>64.9</v>
      </c>
      <c r="BI23" s="53">
        <f>SUM(BI24)</f>
        <v>129</v>
      </c>
      <c r="BK23" s="86"/>
      <c r="BL23" s="76"/>
      <c r="BM23" s="76"/>
      <c r="BN23" s="76"/>
    </row>
    <row r="24" customHeight="1" spans="1:66">
      <c r="A24" s="76">
        <v>142</v>
      </c>
      <c r="B24" s="77" t="s">
        <v>43</v>
      </c>
      <c r="C24" s="56">
        <v>2</v>
      </c>
      <c r="D24" s="56">
        <v>38</v>
      </c>
      <c r="E24" s="56">
        <v>3</v>
      </c>
      <c r="F24" s="56">
        <v>6</v>
      </c>
      <c r="G24" s="56">
        <v>0</v>
      </c>
      <c r="H24" s="56">
        <v>0</v>
      </c>
      <c r="I24" s="56">
        <v>0</v>
      </c>
      <c r="J24" s="56"/>
      <c r="K24" s="56">
        <v>0</v>
      </c>
      <c r="L24" s="56">
        <v>0</v>
      </c>
      <c r="M24" s="56">
        <v>0</v>
      </c>
      <c r="N24" s="56"/>
      <c r="O24" s="56"/>
      <c r="P24" s="56">
        <v>2</v>
      </c>
      <c r="Q24" s="56">
        <v>98</v>
      </c>
      <c r="R24" s="56">
        <v>3</v>
      </c>
      <c r="S24" s="56">
        <v>6</v>
      </c>
      <c r="T24" s="56">
        <v>0</v>
      </c>
      <c r="U24" s="56">
        <v>0</v>
      </c>
      <c r="V24" s="56">
        <v>0</v>
      </c>
      <c r="W24" s="56"/>
      <c r="X24" s="56">
        <v>0</v>
      </c>
      <c r="Y24" s="56">
        <v>0</v>
      </c>
      <c r="Z24" s="56">
        <v>0</v>
      </c>
      <c r="AA24" s="56"/>
      <c r="AB24" s="56"/>
      <c r="AC24" s="56">
        <v>11</v>
      </c>
      <c r="AD24" s="56">
        <v>810</v>
      </c>
      <c r="AE24" s="56">
        <v>35</v>
      </c>
      <c r="AF24" s="56">
        <v>22</v>
      </c>
      <c r="AG24" s="56"/>
      <c r="AH24" s="56">
        <v>1</v>
      </c>
      <c r="AI24" s="56">
        <v>100</v>
      </c>
      <c r="AJ24" s="56">
        <v>4</v>
      </c>
      <c r="AK24" s="56">
        <v>12</v>
      </c>
      <c r="AL24" s="56">
        <v>0</v>
      </c>
      <c r="AM24" s="56">
        <v>0</v>
      </c>
      <c r="AN24" s="56">
        <v>0</v>
      </c>
      <c r="AO24" s="56"/>
      <c r="AP24" s="56">
        <v>5</v>
      </c>
      <c r="AQ24" s="56">
        <f t="shared" ref="AQ24:AQ28" si="25">C24+D24+F24+P24+Q24+S24</f>
        <v>152</v>
      </c>
      <c r="AR24" s="56">
        <f t="shared" ref="AR24:AR28" si="26">G24+H24+J24+K24+L24+N24+O24+T24+U24+W24+X24+Y24+AA24+AB24</f>
        <v>0</v>
      </c>
      <c r="AS24" s="57">
        <f t="shared" ref="AS24:AS28" si="27">(AQ24+AR24)*0.25*0.6</f>
        <v>22.8</v>
      </c>
      <c r="AT24" s="56">
        <f t="shared" ref="AT24:AT28" si="28">C24+G24+K24+P24+T24+X24-E24-I24-M24-R24-V24-Z24</f>
        <v>-2</v>
      </c>
      <c r="AU24" s="57">
        <f t="shared" ref="AU24:AU28" si="29">AT24*0.25*0.4</f>
        <v>-0.2</v>
      </c>
      <c r="AV24" s="56">
        <f t="shared" ref="AV24:AV28" si="30">AC24+AD24+AF24</f>
        <v>843</v>
      </c>
      <c r="AW24" s="56">
        <f t="shared" ref="AW24:AW28" si="31">AH24+AI24+AK24+AL24+AM24+AO24+AP24</f>
        <v>118</v>
      </c>
      <c r="AX24" s="57">
        <f t="shared" ref="AX24:AX28" si="32">(AV24+AW24)*0.25*0.6</f>
        <v>144.15</v>
      </c>
      <c r="AY24" s="57">
        <f>VLOOKUP(B24,'[1]18-19资金-地市'!$A:$H,5,0)</f>
        <v>111.6</v>
      </c>
      <c r="AZ24" s="57">
        <f t="shared" ref="AZ24:AZ28" si="33">AX24-AY24</f>
        <v>32.55</v>
      </c>
      <c r="BA24" s="113">
        <f t="shared" ref="BA24:BA28" si="34">AX24</f>
        <v>144.15</v>
      </c>
      <c r="BB24" s="57">
        <f>ROUNDDOWN(AX24*0.9,0)</f>
        <v>129</v>
      </c>
      <c r="BC24" s="57">
        <f t="shared" ref="BC24:BC28" si="35">BA24-BB24</f>
        <v>15.15</v>
      </c>
      <c r="BD24" s="56">
        <f t="shared" ref="BD24:BD28" si="36">AC24+AH24+AL24-AE24-AJ24-AN24</f>
        <v>-27</v>
      </c>
      <c r="BE24" s="57">
        <f t="shared" ref="BE24:BE28" si="37">BD24*0.25*0.4*2</f>
        <v>-5.4</v>
      </c>
      <c r="BF24" s="57">
        <f t="shared" ref="BF24:BF28" si="38">AS24+AU24+AZ24+BA24+BE24</f>
        <v>193.9</v>
      </c>
      <c r="BG24" s="57"/>
      <c r="BH24" s="57">
        <f>BF24-BI24</f>
        <v>64.9</v>
      </c>
      <c r="BI24" s="57">
        <f>BB24</f>
        <v>129</v>
      </c>
      <c r="BJ24" s="68">
        <v>618004</v>
      </c>
      <c r="BK24" s="90">
        <v>0.025</v>
      </c>
      <c r="BL24" s="88">
        <v>0.3</v>
      </c>
      <c r="BM24" s="89">
        <f t="shared" ref="BM24:BM28" si="39">BH24/0.6*BK24</f>
        <v>2.70416666666667</v>
      </c>
      <c r="BN24" s="89">
        <f t="shared" ref="BN24:BN28" si="40">BH24/0.6*BL24</f>
        <v>32.45</v>
      </c>
    </row>
    <row r="25" customHeight="1" spans="1:66">
      <c r="A25" s="74"/>
      <c r="B25" s="75" t="s">
        <v>44</v>
      </c>
      <c r="C25" s="52">
        <f t="shared" ref="C25:AS25" si="41">SUM(C26)</f>
        <v>0</v>
      </c>
      <c r="D25" s="52">
        <f>SUM(D26)</f>
        <v>0</v>
      </c>
      <c r="E25" s="52">
        <f>SUM(E26)</f>
        <v>0</v>
      </c>
      <c r="F25" s="52">
        <f>SUM(F26)</f>
        <v>0</v>
      </c>
      <c r="G25" s="52">
        <f>SUM(G26)</f>
        <v>0</v>
      </c>
      <c r="H25" s="52">
        <f>SUM(H26)</f>
        <v>0</v>
      </c>
      <c r="I25" s="52">
        <f>SUM(I26)</f>
        <v>0</v>
      </c>
      <c r="J25" s="52">
        <f>SUM(J26)</f>
        <v>0</v>
      </c>
      <c r="K25" s="52">
        <f>SUM(K26)</f>
        <v>0</v>
      </c>
      <c r="L25" s="52">
        <f>SUM(L26)</f>
        <v>0</v>
      </c>
      <c r="M25" s="52">
        <f>SUM(M26)</f>
        <v>0</v>
      </c>
      <c r="N25" s="52">
        <f>SUM(N26)</f>
        <v>0</v>
      </c>
      <c r="O25" s="52">
        <f>SUM(O26)</f>
        <v>0</v>
      </c>
      <c r="P25" s="52">
        <f>SUM(P26)</f>
        <v>0</v>
      </c>
      <c r="Q25" s="52">
        <f>SUM(Q26)</f>
        <v>0</v>
      </c>
      <c r="R25" s="52">
        <f>SUM(R26)</f>
        <v>1</v>
      </c>
      <c r="S25" s="52">
        <f>SUM(S26)</f>
        <v>0</v>
      </c>
      <c r="T25" s="52">
        <f>SUM(T26)</f>
        <v>0</v>
      </c>
      <c r="U25" s="52">
        <f>SUM(U26)</f>
        <v>0</v>
      </c>
      <c r="V25" s="52">
        <f>SUM(V26)</f>
        <v>0</v>
      </c>
      <c r="W25" s="52">
        <f>SUM(W26)</f>
        <v>0</v>
      </c>
      <c r="X25" s="52">
        <f>SUM(X26)</f>
        <v>0</v>
      </c>
      <c r="Y25" s="52">
        <f>SUM(Y26)</f>
        <v>0</v>
      </c>
      <c r="Z25" s="52">
        <f>SUM(Z26)</f>
        <v>0</v>
      </c>
      <c r="AA25" s="52">
        <f>SUM(AA26)</f>
        <v>0</v>
      </c>
      <c r="AB25" s="52">
        <f>SUM(AB26)</f>
        <v>0</v>
      </c>
      <c r="AC25" s="52">
        <f>SUM(AC26)</f>
        <v>2</v>
      </c>
      <c r="AD25" s="52">
        <f>SUM(AD26)</f>
        <v>44</v>
      </c>
      <c r="AE25" s="52">
        <f>SUM(AE26)</f>
        <v>4</v>
      </c>
      <c r="AF25" s="52">
        <f>SUM(AF26)</f>
        <v>0</v>
      </c>
      <c r="AG25" s="52">
        <f>SUM(AG26)</f>
        <v>0</v>
      </c>
      <c r="AH25" s="52">
        <f>SUM(AH26)</f>
        <v>0</v>
      </c>
      <c r="AI25" s="52">
        <f>SUM(AI26)</f>
        <v>18</v>
      </c>
      <c r="AJ25" s="52">
        <f>SUM(AJ26)</f>
        <v>1</v>
      </c>
      <c r="AK25" s="52">
        <f>SUM(AK26)</f>
        <v>0</v>
      </c>
      <c r="AL25" s="52">
        <f>SUM(AL26)</f>
        <v>0</v>
      </c>
      <c r="AM25" s="52">
        <f>SUM(AM26)</f>
        <v>0</v>
      </c>
      <c r="AN25" s="52">
        <f>SUM(AN26)</f>
        <v>0</v>
      </c>
      <c r="AO25" s="52">
        <f>SUM(AO26)</f>
        <v>0</v>
      </c>
      <c r="AP25" s="52">
        <f>SUM(AP26)</f>
        <v>0</v>
      </c>
      <c r="AQ25" s="52">
        <f>SUM(AQ26)</f>
        <v>0</v>
      </c>
      <c r="AR25" s="52">
        <f>SUM(AR26)</f>
        <v>0</v>
      </c>
      <c r="AS25" s="53">
        <f>SUM(AS26)</f>
        <v>0</v>
      </c>
      <c r="AT25" s="52">
        <f t="shared" ref="AT25:BA25" si="42">SUM(AT26)</f>
        <v>-1</v>
      </c>
      <c r="AU25" s="53">
        <f>SUM(AU26)</f>
        <v>-0.1</v>
      </c>
      <c r="AV25" s="52">
        <f>SUM(AV26)</f>
        <v>46</v>
      </c>
      <c r="AW25" s="52">
        <f>SUM(AW26)</f>
        <v>18</v>
      </c>
      <c r="AX25" s="53">
        <f>SUM(AX26)</f>
        <v>9.6</v>
      </c>
      <c r="AY25" s="53">
        <f>SUM(AY26)</f>
        <v>19.05</v>
      </c>
      <c r="AZ25" s="53">
        <f>SUM(AZ26)</f>
        <v>-9.45</v>
      </c>
      <c r="BA25" s="112">
        <f>SUM(BA26)</f>
        <v>9.6</v>
      </c>
      <c r="BB25" s="53">
        <f t="shared" ref="BB25:BL25" si="43">SUM(BB26)</f>
        <v>0</v>
      </c>
      <c r="BC25" s="53">
        <f>SUM(BC26)</f>
        <v>9.6</v>
      </c>
      <c r="BD25" s="52">
        <f>SUM(BD26)</f>
        <v>-3</v>
      </c>
      <c r="BE25" s="53">
        <f>SUM(BE26)</f>
        <v>-0.6</v>
      </c>
      <c r="BF25" s="53">
        <f>SUM(BF26)</f>
        <v>-0.549999999999999</v>
      </c>
      <c r="BG25" s="53">
        <f>SUM(BG26)</f>
        <v>-0.549999999999999</v>
      </c>
      <c r="BH25" s="53">
        <f>SUM(BH26)</f>
        <v>0</v>
      </c>
      <c r="BI25" s="53">
        <f>SUM(BI26)</f>
        <v>0</v>
      </c>
      <c r="BK25" s="86"/>
      <c r="BL25" s="76"/>
      <c r="BM25" s="76"/>
      <c r="BN25" s="76"/>
    </row>
    <row r="26" customHeight="1" spans="1:66">
      <c r="A26" s="76">
        <v>143</v>
      </c>
      <c r="B26" s="77" t="s">
        <v>44</v>
      </c>
      <c r="C26" s="56">
        <v>0</v>
      </c>
      <c r="D26" s="56">
        <v>0</v>
      </c>
      <c r="E26" s="56">
        <v>0</v>
      </c>
      <c r="F26" s="56"/>
      <c r="G26" s="56">
        <v>0</v>
      </c>
      <c r="H26" s="56">
        <v>0</v>
      </c>
      <c r="I26" s="56">
        <v>0</v>
      </c>
      <c r="J26" s="56"/>
      <c r="K26" s="56">
        <v>0</v>
      </c>
      <c r="L26" s="56">
        <v>0</v>
      </c>
      <c r="M26" s="56">
        <v>0</v>
      </c>
      <c r="N26" s="56"/>
      <c r="O26" s="56"/>
      <c r="P26" s="56">
        <v>0</v>
      </c>
      <c r="Q26" s="56">
        <v>0</v>
      </c>
      <c r="R26" s="56">
        <v>1</v>
      </c>
      <c r="S26" s="56"/>
      <c r="T26" s="56">
        <v>0</v>
      </c>
      <c r="U26" s="56">
        <v>0</v>
      </c>
      <c r="V26" s="56">
        <v>0</v>
      </c>
      <c r="W26" s="56"/>
      <c r="X26" s="56">
        <v>0</v>
      </c>
      <c r="Y26" s="56">
        <v>0</v>
      </c>
      <c r="Z26" s="56">
        <v>0</v>
      </c>
      <c r="AA26" s="56"/>
      <c r="AB26" s="56"/>
      <c r="AC26" s="56">
        <v>2</v>
      </c>
      <c r="AD26" s="56">
        <v>44</v>
      </c>
      <c r="AE26" s="56">
        <v>4</v>
      </c>
      <c r="AF26" s="56"/>
      <c r="AG26" s="56"/>
      <c r="AH26" s="56">
        <v>0</v>
      </c>
      <c r="AI26" s="56">
        <v>18</v>
      </c>
      <c r="AJ26" s="56">
        <v>1</v>
      </c>
      <c r="AK26" s="56"/>
      <c r="AL26" s="56">
        <v>0</v>
      </c>
      <c r="AM26" s="56">
        <v>0</v>
      </c>
      <c r="AN26" s="56">
        <v>0</v>
      </c>
      <c r="AO26" s="56"/>
      <c r="AP26" s="56"/>
      <c r="AQ26" s="56">
        <f>C26+D26+F26+P26+Q26+S26</f>
        <v>0</v>
      </c>
      <c r="AR26" s="56">
        <f>G26+H26+J26+K26+L26+N26+O26+T26+U26+W26+X26+Y26+AA26+AB26</f>
        <v>0</v>
      </c>
      <c r="AS26" s="57">
        <f>(AQ26+AR26)*0.25*0.6</f>
        <v>0</v>
      </c>
      <c r="AT26" s="56">
        <f>C26+G26+K26+P26+T26+X26-E26-I26-M26-R26-V26-Z26</f>
        <v>-1</v>
      </c>
      <c r="AU26" s="57">
        <f>AT26*0.25*0.4</f>
        <v>-0.1</v>
      </c>
      <c r="AV26" s="56">
        <f>AC26+AD26+AF26</f>
        <v>46</v>
      </c>
      <c r="AW26" s="56">
        <f>AH26+AI26+AK26+AL26+AM26+AO26+AP26</f>
        <v>18</v>
      </c>
      <c r="AX26" s="57">
        <f>(AV26+AW26)*0.25*0.6</f>
        <v>9.6</v>
      </c>
      <c r="AY26" s="57">
        <f>VLOOKUP(B26,'[1]18-19资金-地市'!$A:$H,5,0)</f>
        <v>19.05</v>
      </c>
      <c r="AZ26" s="57">
        <f>AX26-AY26</f>
        <v>-9.45</v>
      </c>
      <c r="BA26" s="113">
        <f>AX26</f>
        <v>9.6</v>
      </c>
      <c r="BB26" s="57"/>
      <c r="BC26" s="57">
        <f>BA26-BB26</f>
        <v>9.6</v>
      </c>
      <c r="BD26" s="56">
        <f>AC26+AH26+AL26-AE26-AJ26-AN26</f>
        <v>-3</v>
      </c>
      <c r="BE26" s="57">
        <f>BD26*0.25*0.4*2</f>
        <v>-0.6</v>
      </c>
      <c r="BF26" s="57">
        <f>AS26+AU26+AZ26+BA26+BE26</f>
        <v>-0.549999999999999</v>
      </c>
      <c r="BG26" s="57">
        <f>BF26</f>
        <v>-0.549999999999999</v>
      </c>
      <c r="BH26" s="57"/>
      <c r="BI26" s="57"/>
      <c r="BJ26" s="68">
        <v>618007</v>
      </c>
      <c r="BK26" s="90">
        <v>0.07</v>
      </c>
      <c r="BL26" s="88">
        <v>0.3</v>
      </c>
      <c r="BM26" s="89"/>
      <c r="BN26" s="89">
        <f>BG26/0.6*0.3</f>
        <v>-0.275</v>
      </c>
    </row>
    <row r="27" customHeight="1" spans="1:66">
      <c r="A27" s="74"/>
      <c r="B27" s="75" t="s">
        <v>45</v>
      </c>
      <c r="C27" s="52">
        <f t="shared" ref="C27:AS27" si="44">SUM(C28)</f>
        <v>0</v>
      </c>
      <c r="D27" s="52">
        <f>SUM(D28)</f>
        <v>0</v>
      </c>
      <c r="E27" s="52">
        <f>SUM(E28)</f>
        <v>0</v>
      </c>
      <c r="F27" s="52">
        <f>SUM(F28)</f>
        <v>0</v>
      </c>
      <c r="G27" s="52">
        <f>SUM(G28)</f>
        <v>0</v>
      </c>
      <c r="H27" s="52">
        <f>SUM(H28)</f>
        <v>0</v>
      </c>
      <c r="I27" s="52">
        <f>SUM(I28)</f>
        <v>0</v>
      </c>
      <c r="J27" s="52">
        <f>SUM(J28)</f>
        <v>0</v>
      </c>
      <c r="K27" s="52">
        <f>SUM(K28)</f>
        <v>0</v>
      </c>
      <c r="L27" s="52">
        <f>SUM(L28)</f>
        <v>0</v>
      </c>
      <c r="M27" s="52">
        <f>SUM(M28)</f>
        <v>0</v>
      </c>
      <c r="N27" s="52">
        <f>SUM(N28)</f>
        <v>0</v>
      </c>
      <c r="O27" s="52">
        <f>SUM(O28)</f>
        <v>0</v>
      </c>
      <c r="P27" s="52">
        <f>SUM(P28)</f>
        <v>0</v>
      </c>
      <c r="Q27" s="52">
        <f>SUM(Q28)</f>
        <v>0</v>
      </c>
      <c r="R27" s="52">
        <f>SUM(R28)</f>
        <v>0</v>
      </c>
      <c r="S27" s="52">
        <f>SUM(S28)</f>
        <v>0</v>
      </c>
      <c r="T27" s="52">
        <f>SUM(T28)</f>
        <v>0</v>
      </c>
      <c r="U27" s="52">
        <f>SUM(U28)</f>
        <v>0</v>
      </c>
      <c r="V27" s="52">
        <f>SUM(V28)</f>
        <v>0</v>
      </c>
      <c r="W27" s="52">
        <f>SUM(W28)</f>
        <v>0</v>
      </c>
      <c r="X27" s="52">
        <f>SUM(X28)</f>
        <v>0</v>
      </c>
      <c r="Y27" s="52">
        <f>SUM(Y28)</f>
        <v>0</v>
      </c>
      <c r="Z27" s="52">
        <f>SUM(Z28)</f>
        <v>0</v>
      </c>
      <c r="AA27" s="52">
        <f>SUM(AA28)</f>
        <v>0</v>
      </c>
      <c r="AB27" s="52">
        <f>SUM(AB28)</f>
        <v>0</v>
      </c>
      <c r="AC27" s="52">
        <f>SUM(AC28)</f>
        <v>2</v>
      </c>
      <c r="AD27" s="52">
        <f>SUM(AD28)</f>
        <v>101</v>
      </c>
      <c r="AE27" s="52">
        <f>SUM(AE28)</f>
        <v>4</v>
      </c>
      <c r="AF27" s="52">
        <f>SUM(AF28)</f>
        <v>0</v>
      </c>
      <c r="AG27" s="52">
        <f>SUM(AG28)</f>
        <v>0</v>
      </c>
      <c r="AH27" s="52">
        <f>SUM(AH28)</f>
        <v>0</v>
      </c>
      <c r="AI27" s="52">
        <f>SUM(AI28)</f>
        <v>52</v>
      </c>
      <c r="AJ27" s="52">
        <f>SUM(AJ28)</f>
        <v>6</v>
      </c>
      <c r="AK27" s="52">
        <f>SUM(AK28)</f>
        <v>0</v>
      </c>
      <c r="AL27" s="52">
        <f>SUM(AL28)</f>
        <v>0</v>
      </c>
      <c r="AM27" s="52">
        <f>SUM(AM28)</f>
        <v>1</v>
      </c>
      <c r="AN27" s="52">
        <f>SUM(AN28)</f>
        <v>0</v>
      </c>
      <c r="AO27" s="52">
        <f>SUM(AO28)</f>
        <v>0</v>
      </c>
      <c r="AP27" s="52">
        <f>SUM(AP28)</f>
        <v>0</v>
      </c>
      <c r="AQ27" s="52">
        <f>SUM(AQ28)</f>
        <v>0</v>
      </c>
      <c r="AR27" s="52">
        <f>SUM(AR28)</f>
        <v>0</v>
      </c>
      <c r="AS27" s="53">
        <f>SUM(AS28)</f>
        <v>0</v>
      </c>
      <c r="AT27" s="52">
        <f t="shared" ref="AT27:BA27" si="45">SUM(AT28)</f>
        <v>0</v>
      </c>
      <c r="AU27" s="53">
        <f>SUM(AU28)</f>
        <v>0</v>
      </c>
      <c r="AV27" s="52">
        <f>SUM(AV28)</f>
        <v>103</v>
      </c>
      <c r="AW27" s="52">
        <f>SUM(AW28)</f>
        <v>53</v>
      </c>
      <c r="AX27" s="53">
        <f>SUM(AX28)</f>
        <v>23.4</v>
      </c>
      <c r="AY27" s="53">
        <f>SUM(AY28)</f>
        <v>25.35</v>
      </c>
      <c r="AZ27" s="53">
        <f>SUM(AZ28)</f>
        <v>-1.95</v>
      </c>
      <c r="BA27" s="112">
        <f>SUM(BA28)</f>
        <v>23.4</v>
      </c>
      <c r="BB27" s="53">
        <f t="shared" ref="BB27:BL27" si="46">SUM(BB28)</f>
        <v>0</v>
      </c>
      <c r="BC27" s="53">
        <f>SUM(BC28)</f>
        <v>23.4</v>
      </c>
      <c r="BD27" s="52">
        <f>SUM(BD28)</f>
        <v>-8</v>
      </c>
      <c r="BE27" s="53">
        <f>SUM(BE28)</f>
        <v>-1.6</v>
      </c>
      <c r="BF27" s="53">
        <f>SUM(BF28)</f>
        <v>19.85</v>
      </c>
      <c r="BG27" s="53">
        <f>SUM(BG28)</f>
        <v>0</v>
      </c>
      <c r="BH27" s="53">
        <f>SUM(BH28)</f>
        <v>19.85</v>
      </c>
      <c r="BI27" s="53">
        <f>SUM(BI28)</f>
        <v>0</v>
      </c>
      <c r="BK27" s="86"/>
      <c r="BL27" s="76"/>
      <c r="BM27" s="76"/>
      <c r="BN27" s="76"/>
    </row>
    <row r="28" customHeight="1" spans="1:66">
      <c r="A28" s="76">
        <v>144</v>
      </c>
      <c r="B28" s="77" t="s">
        <v>45</v>
      </c>
      <c r="C28" s="56">
        <v>0</v>
      </c>
      <c r="D28" s="56">
        <v>0</v>
      </c>
      <c r="E28" s="56">
        <v>0</v>
      </c>
      <c r="F28" s="56"/>
      <c r="G28" s="56">
        <v>0</v>
      </c>
      <c r="H28" s="56">
        <v>0</v>
      </c>
      <c r="I28" s="56">
        <v>0</v>
      </c>
      <c r="J28" s="56"/>
      <c r="K28" s="56">
        <v>0</v>
      </c>
      <c r="L28" s="56">
        <v>0</v>
      </c>
      <c r="M28" s="56">
        <v>0</v>
      </c>
      <c r="N28" s="56"/>
      <c r="O28" s="56"/>
      <c r="P28" s="56">
        <v>0</v>
      </c>
      <c r="Q28" s="56">
        <v>0</v>
      </c>
      <c r="R28" s="56">
        <v>0</v>
      </c>
      <c r="S28" s="56"/>
      <c r="T28" s="56">
        <v>0</v>
      </c>
      <c r="U28" s="56">
        <v>0</v>
      </c>
      <c r="V28" s="56">
        <v>0</v>
      </c>
      <c r="W28" s="56"/>
      <c r="X28" s="56">
        <v>0</v>
      </c>
      <c r="Y28" s="56">
        <v>0</v>
      </c>
      <c r="Z28" s="56">
        <v>0</v>
      </c>
      <c r="AA28" s="56"/>
      <c r="AB28" s="56"/>
      <c r="AC28" s="56">
        <v>2</v>
      </c>
      <c r="AD28" s="56">
        <v>101</v>
      </c>
      <c r="AE28" s="56">
        <v>4</v>
      </c>
      <c r="AF28" s="56"/>
      <c r="AG28" s="56"/>
      <c r="AH28" s="56">
        <v>0</v>
      </c>
      <c r="AI28" s="56">
        <v>52</v>
      </c>
      <c r="AJ28" s="56">
        <v>6</v>
      </c>
      <c r="AK28" s="56"/>
      <c r="AL28" s="56">
        <v>0</v>
      </c>
      <c r="AM28" s="56">
        <v>1</v>
      </c>
      <c r="AN28" s="56">
        <v>0</v>
      </c>
      <c r="AO28" s="56"/>
      <c r="AP28" s="56"/>
      <c r="AQ28" s="56">
        <f>C28+D28+F28+P28+Q28+S28</f>
        <v>0</v>
      </c>
      <c r="AR28" s="56">
        <f>G28+H28+J28+K28+L28+N28+O28+T28+U28+W28+X28+Y28+AA28+AB28</f>
        <v>0</v>
      </c>
      <c r="AS28" s="57">
        <f>(AQ28+AR28)*0.25*0.6</f>
        <v>0</v>
      </c>
      <c r="AT28" s="56">
        <f>C28+G28+K28+P28+T28+X28-E28-I28-M28-R28-V28-Z28</f>
        <v>0</v>
      </c>
      <c r="AU28" s="57">
        <f>AT28*0.25*0.4</f>
        <v>0</v>
      </c>
      <c r="AV28" s="56">
        <f>AC28+AD28+AF28</f>
        <v>103</v>
      </c>
      <c r="AW28" s="56">
        <f>AH28+AI28+AK28+AL28+AM28+AO28+AP28</f>
        <v>53</v>
      </c>
      <c r="AX28" s="57">
        <f>(AV28+AW28)*0.25*0.6</f>
        <v>23.4</v>
      </c>
      <c r="AY28" s="57">
        <f>VLOOKUP(B28,'[1]18-19资金-地市'!$A:$H,5,0)</f>
        <v>25.35</v>
      </c>
      <c r="AZ28" s="57">
        <f>AX28-AY28</f>
        <v>-1.95</v>
      </c>
      <c r="BA28" s="113">
        <f>AX28</f>
        <v>23.4</v>
      </c>
      <c r="BB28" s="57"/>
      <c r="BC28" s="57">
        <f>BA28-BB28</f>
        <v>23.4</v>
      </c>
      <c r="BD28" s="56">
        <f>AC28+AH28+AL28-AE28-AJ28-AN28</f>
        <v>-8</v>
      </c>
      <c r="BE28" s="57">
        <f>BD28*0.25*0.4*2</f>
        <v>-1.6</v>
      </c>
      <c r="BF28" s="57">
        <f>AS28+AU28+AZ28+BA28+BE28</f>
        <v>19.85</v>
      </c>
      <c r="BG28" s="57"/>
      <c r="BH28" s="57">
        <f>BF28-BI28</f>
        <v>19.85</v>
      </c>
      <c r="BI28" s="57"/>
      <c r="BJ28" s="68">
        <v>618008</v>
      </c>
      <c r="BK28" s="90">
        <v>0.07</v>
      </c>
      <c r="BL28" s="88">
        <v>0.3</v>
      </c>
      <c r="BM28" s="89">
        <f>BH28/0.6*BK28</f>
        <v>2.31583333333333</v>
      </c>
      <c r="BN28" s="89">
        <f>BH28/0.6*BL28</f>
        <v>9.925</v>
      </c>
    </row>
  </sheetData>
  <autoFilter ref="A7:BL28"/>
  <mergeCells count="47">
    <mergeCell ref="A1:B1"/>
    <mergeCell ref="A2:BI2"/>
    <mergeCell ref="C4:O4"/>
    <mergeCell ref="P4:AB4"/>
    <mergeCell ref="AC4:AP4"/>
    <mergeCell ref="AQ4:AS4"/>
    <mergeCell ref="AT4:AU4"/>
    <mergeCell ref="AV4:AZ4"/>
    <mergeCell ref="BA4:BC4"/>
    <mergeCell ref="BD4:BE4"/>
    <mergeCell ref="BG4:BI4"/>
    <mergeCell ref="C5:F5"/>
    <mergeCell ref="G5:J5"/>
    <mergeCell ref="K5:N5"/>
    <mergeCell ref="P5:S5"/>
    <mergeCell ref="T5:W5"/>
    <mergeCell ref="X5:AA5"/>
    <mergeCell ref="AC5:AG5"/>
    <mergeCell ref="AH5:AK5"/>
    <mergeCell ref="AL5:AO5"/>
    <mergeCell ref="BH5:BI5"/>
    <mergeCell ref="A4:A7"/>
    <mergeCell ref="B4:B7"/>
    <mergeCell ref="O5:O6"/>
    <mergeCell ref="AB5:AB6"/>
    <mergeCell ref="AP5:AP6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BF4:BF6"/>
    <mergeCell ref="BG5:BG6"/>
    <mergeCell ref="BK5:BK6"/>
    <mergeCell ref="BL5:BL6"/>
    <mergeCell ref="BM5:BM6"/>
    <mergeCell ref="BN5:BN6"/>
  </mergeCells>
  <pageMargins left="0.0777777777777778" right="0.15625" top="0.393055555555556" bottom="0.313888888888889" header="0.313888888888889" footer="0.15625"/>
  <pageSetup paperSize="9" scale="60" fitToHeight="12" orientation="landscape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AI20"/>
  <sheetViews>
    <sheetView workbookViewId="0">
      <pane xSplit="2" ySplit="6" topLeftCell="X7" activePane="bottomRight" state="frozen"/>
      <selection/>
      <selection pane="topRight"/>
      <selection pane="bottomLeft"/>
      <selection pane="bottomRight" activeCell="AH9" sqref="AH9"/>
    </sheetView>
  </sheetViews>
  <sheetFormatPr defaultColWidth="9.81481481481482" defaultRowHeight="18.75" customHeight="1"/>
  <cols>
    <col min="1" max="1" width="4.12962962962963" style="68" customWidth="1"/>
    <col min="2" max="2" width="12.2592592592593" style="68" customWidth="1"/>
    <col min="3" max="12" width="8" style="68" customWidth="1"/>
    <col min="13" max="13" width="8.37962962962963" style="68" customWidth="1"/>
    <col min="14" max="14" width="9.25925925925926" style="68" customWidth="1"/>
    <col min="15" max="15" width="8.12962962962963" style="68" customWidth="1"/>
    <col min="16" max="17" width="8.37962962962963" style="68" customWidth="1"/>
    <col min="18" max="18" width="7.75925925925926" style="68" customWidth="1"/>
    <col min="19" max="19" width="14" style="68" customWidth="1"/>
    <col min="20" max="20" width="10.6296296296296" style="69" customWidth="1"/>
    <col min="21" max="22" width="9.5" style="70" customWidth="1"/>
    <col min="23" max="24" width="12.1296296296296" style="70" customWidth="1"/>
    <col min="25" max="25" width="12.6296296296296" style="68" customWidth="1"/>
    <col min="26" max="26" width="11.8796296296296" style="68" customWidth="1"/>
    <col min="27" max="27" width="13" style="68" customWidth="1"/>
    <col min="28" max="28" width="14.1296296296296" style="68" customWidth="1"/>
    <col min="29" max="29" width="9.75925925925926" style="68" customWidth="1"/>
    <col min="30" max="30" width="11.1296296296296" style="68" customWidth="1"/>
    <col min="31" max="34" width="8.25925925925926" style="68"/>
    <col min="35" max="35" width="8.66666666666667" style="68"/>
    <col min="36" max="16384" width="8.25925925925926" style="68"/>
  </cols>
  <sheetData>
    <row r="1" customHeight="1" spans="1:2">
      <c r="A1" s="71" t="s">
        <v>173</v>
      </c>
      <c r="B1" s="71"/>
    </row>
    <row r="2" ht="35.25" customHeight="1" spans="1:30">
      <c r="A2" s="72" t="s">
        <v>174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</row>
    <row r="3" customHeight="1" spans="2:30">
      <c r="B3" s="58"/>
      <c r="C3" s="58"/>
      <c r="U3" s="78"/>
      <c r="V3" s="78"/>
      <c r="W3" s="78"/>
      <c r="X3" s="78"/>
      <c r="Z3" s="58"/>
      <c r="AA3" s="58"/>
      <c r="AD3" s="58" t="s">
        <v>2</v>
      </c>
    </row>
    <row r="4" s="67" customFormat="1" ht="34.5" customHeight="1" spans="1:35">
      <c r="A4" s="36" t="s">
        <v>3</v>
      </c>
      <c r="B4" s="36" t="s">
        <v>4</v>
      </c>
      <c r="C4" s="38" t="s">
        <v>48</v>
      </c>
      <c r="D4" s="39"/>
      <c r="E4" s="39"/>
      <c r="F4" s="39"/>
      <c r="G4" s="39"/>
      <c r="H4" s="38" t="s">
        <v>49</v>
      </c>
      <c r="I4" s="39"/>
      <c r="J4" s="39"/>
      <c r="K4" s="39"/>
      <c r="L4" s="73"/>
      <c r="M4" s="38" t="s">
        <v>50</v>
      </c>
      <c r="N4" s="39"/>
      <c r="O4" s="39"/>
      <c r="P4" s="39"/>
      <c r="Q4" s="73"/>
      <c r="R4" s="43" t="s">
        <v>51</v>
      </c>
      <c r="S4" s="43"/>
      <c r="T4" s="79" t="s">
        <v>52</v>
      </c>
      <c r="U4" s="80"/>
      <c r="V4" s="81" t="s">
        <v>53</v>
      </c>
      <c r="W4" s="81"/>
      <c r="X4" s="81"/>
      <c r="Y4" s="81"/>
      <c r="Z4" s="83" t="s">
        <v>54</v>
      </c>
      <c r="AA4" s="93"/>
      <c r="AB4" s="43" t="s">
        <v>55</v>
      </c>
      <c r="AC4" s="49" t="s">
        <v>14</v>
      </c>
      <c r="AD4" s="49"/>
      <c r="AF4" s="60" t="s">
        <v>56</v>
      </c>
      <c r="AG4" s="49" t="s">
        <v>57</v>
      </c>
      <c r="AH4" s="49" t="s">
        <v>58</v>
      </c>
      <c r="AI4" s="49" t="s">
        <v>59</v>
      </c>
    </row>
    <row r="5" s="67" customFormat="1" ht="38.25" customHeight="1" spans="1:35">
      <c r="A5" s="40"/>
      <c r="B5" s="40"/>
      <c r="C5" s="91" t="s">
        <v>60</v>
      </c>
      <c r="D5" s="91" t="s">
        <v>61</v>
      </c>
      <c r="E5" s="43" t="s">
        <v>62</v>
      </c>
      <c r="F5" s="43" t="s">
        <v>63</v>
      </c>
      <c r="G5" s="43" t="s">
        <v>102</v>
      </c>
      <c r="H5" s="91" t="s">
        <v>60</v>
      </c>
      <c r="I5" s="91" t="s">
        <v>61</v>
      </c>
      <c r="J5" s="43" t="s">
        <v>62</v>
      </c>
      <c r="K5" s="43" t="s">
        <v>63</v>
      </c>
      <c r="L5" s="43" t="s">
        <v>102</v>
      </c>
      <c r="M5" s="43" t="s">
        <v>60</v>
      </c>
      <c r="N5" s="43" t="s">
        <v>64</v>
      </c>
      <c r="O5" s="43" t="s">
        <v>62</v>
      </c>
      <c r="P5" s="43" t="s">
        <v>63</v>
      </c>
      <c r="Q5" s="43" t="s">
        <v>102</v>
      </c>
      <c r="R5" s="43" t="s">
        <v>65</v>
      </c>
      <c r="S5" s="43" t="s">
        <v>66</v>
      </c>
      <c r="T5" s="82" t="s">
        <v>67</v>
      </c>
      <c r="U5" s="83" t="s">
        <v>68</v>
      </c>
      <c r="V5" s="83" t="s">
        <v>65</v>
      </c>
      <c r="W5" s="83" t="s">
        <v>69</v>
      </c>
      <c r="X5" s="83" t="s">
        <v>70</v>
      </c>
      <c r="Y5" s="83" t="s">
        <v>71</v>
      </c>
      <c r="Z5" s="83" t="s">
        <v>65</v>
      </c>
      <c r="AA5" s="83" t="s">
        <v>66</v>
      </c>
      <c r="AB5" s="43"/>
      <c r="AC5" s="49" t="s">
        <v>17</v>
      </c>
      <c r="AD5" s="49" t="s">
        <v>72</v>
      </c>
      <c r="AF5" s="60"/>
      <c r="AG5" s="49"/>
      <c r="AH5" s="49"/>
      <c r="AI5" s="49"/>
    </row>
    <row r="6" s="67" customFormat="1" ht="26.25" customHeight="1" spans="1:35">
      <c r="A6" s="47"/>
      <c r="B6" s="47"/>
      <c r="C6" s="43" t="s">
        <v>73</v>
      </c>
      <c r="D6" s="43" t="s">
        <v>74</v>
      </c>
      <c r="E6" s="43" t="s">
        <v>75</v>
      </c>
      <c r="F6" s="43" t="s">
        <v>76</v>
      </c>
      <c r="G6" s="43" t="s">
        <v>77</v>
      </c>
      <c r="H6" s="43" t="s">
        <v>78</v>
      </c>
      <c r="I6" s="43" t="s">
        <v>79</v>
      </c>
      <c r="J6" s="43" t="s">
        <v>80</v>
      </c>
      <c r="K6" s="43" t="s">
        <v>81</v>
      </c>
      <c r="L6" s="43" t="s">
        <v>82</v>
      </c>
      <c r="M6" s="43" t="s">
        <v>83</v>
      </c>
      <c r="N6" s="43" t="s">
        <v>84</v>
      </c>
      <c r="O6" s="43" t="s">
        <v>103</v>
      </c>
      <c r="P6" s="43" t="s">
        <v>147</v>
      </c>
      <c r="Q6" s="43" t="s">
        <v>148</v>
      </c>
      <c r="R6" s="43" t="s">
        <v>175</v>
      </c>
      <c r="S6" s="43" t="s">
        <v>176</v>
      </c>
      <c r="T6" s="82" t="s">
        <v>177</v>
      </c>
      <c r="U6" s="81" t="s">
        <v>178</v>
      </c>
      <c r="V6" s="81" t="s">
        <v>179</v>
      </c>
      <c r="W6" s="81" t="s">
        <v>180</v>
      </c>
      <c r="X6" s="81" t="s">
        <v>153</v>
      </c>
      <c r="Y6" s="81" t="s">
        <v>181</v>
      </c>
      <c r="Z6" s="81" t="s">
        <v>182</v>
      </c>
      <c r="AA6" s="81" t="s">
        <v>183</v>
      </c>
      <c r="AB6" s="43" t="s">
        <v>184</v>
      </c>
      <c r="AC6" s="43" t="s">
        <v>155</v>
      </c>
      <c r="AD6" s="43" t="s">
        <v>156</v>
      </c>
      <c r="AF6" s="86"/>
      <c r="AG6" s="49"/>
      <c r="AH6" s="49"/>
      <c r="AI6" s="49"/>
    </row>
    <row r="7" customHeight="1" spans="1:35">
      <c r="A7" s="74"/>
      <c r="B7" s="75" t="s">
        <v>26</v>
      </c>
      <c r="C7" s="52">
        <v>8</v>
      </c>
      <c r="D7" s="52">
        <v>32</v>
      </c>
      <c r="E7" s="52">
        <v>21</v>
      </c>
      <c r="F7" s="52">
        <v>0</v>
      </c>
      <c r="G7" s="52">
        <v>4</v>
      </c>
      <c r="H7" s="52">
        <v>8</v>
      </c>
      <c r="I7" s="52">
        <v>30</v>
      </c>
      <c r="J7" s="52">
        <v>30</v>
      </c>
      <c r="K7" s="52">
        <v>0</v>
      </c>
      <c r="L7" s="52">
        <v>4</v>
      </c>
      <c r="M7" s="52">
        <v>574</v>
      </c>
      <c r="N7" s="52">
        <v>565</v>
      </c>
      <c r="O7" s="52">
        <v>429</v>
      </c>
      <c r="P7" s="52">
        <v>5</v>
      </c>
      <c r="Q7" s="52">
        <v>54</v>
      </c>
      <c r="R7" s="52">
        <v>78</v>
      </c>
      <c r="S7" s="53">
        <v>14.04</v>
      </c>
      <c r="T7" s="52">
        <v>-35</v>
      </c>
      <c r="U7" s="53">
        <v>-4.2</v>
      </c>
      <c r="V7" s="52">
        <v>1053</v>
      </c>
      <c r="W7" s="53">
        <v>189.54</v>
      </c>
      <c r="X7" s="53">
        <v>137.7</v>
      </c>
      <c r="Y7" s="53">
        <v>51.84</v>
      </c>
      <c r="Z7" s="52">
        <v>1053</v>
      </c>
      <c r="AA7" s="53">
        <v>189.54</v>
      </c>
      <c r="AB7" s="53">
        <v>251.22</v>
      </c>
      <c r="AC7" s="53">
        <v>0</v>
      </c>
      <c r="AD7" s="53">
        <v>251.22</v>
      </c>
      <c r="AF7" s="87"/>
      <c r="AG7" s="88"/>
      <c r="AH7" s="76"/>
      <c r="AI7" s="76"/>
    </row>
    <row r="8" customHeight="1" spans="1:35">
      <c r="A8" s="76">
        <v>136</v>
      </c>
      <c r="B8" s="77" t="s">
        <v>27</v>
      </c>
      <c r="C8" s="56">
        <v>8</v>
      </c>
      <c r="D8" s="56">
        <v>0</v>
      </c>
      <c r="E8" s="56">
        <v>0</v>
      </c>
      <c r="F8" s="56"/>
      <c r="G8" s="56">
        <v>0</v>
      </c>
      <c r="H8" s="56">
        <v>8</v>
      </c>
      <c r="I8" s="56">
        <v>0</v>
      </c>
      <c r="J8" s="56">
        <v>0</v>
      </c>
      <c r="K8" s="56"/>
      <c r="L8" s="56">
        <v>0</v>
      </c>
      <c r="M8" s="56">
        <v>406</v>
      </c>
      <c r="N8" s="56">
        <v>0</v>
      </c>
      <c r="O8" s="56">
        <v>0</v>
      </c>
      <c r="P8" s="56"/>
      <c r="Q8" s="56">
        <v>0</v>
      </c>
      <c r="R8" s="56">
        <f t="shared" ref="R8:R14" si="0">C8+D8+F8+H8+I8+K8</f>
        <v>16</v>
      </c>
      <c r="S8" s="57">
        <f t="shared" ref="S8:S14" si="1">R8*0.3*0.6</f>
        <v>2.88</v>
      </c>
      <c r="T8" s="56">
        <f t="shared" ref="T8:T14" si="2">C8+H8-E8-J8</f>
        <v>16</v>
      </c>
      <c r="U8" s="57">
        <f t="shared" ref="U8:U14" si="3">T8*0.3*0.4</f>
        <v>1.92</v>
      </c>
      <c r="V8" s="56">
        <f t="shared" ref="V8:V14" si="4">N8+O8+P8+Q8</f>
        <v>0</v>
      </c>
      <c r="W8" s="57">
        <f t="shared" ref="W8:W14" si="5">V8*0.3*0.6</f>
        <v>0</v>
      </c>
      <c r="X8" s="57">
        <v>0</v>
      </c>
      <c r="Y8" s="57">
        <f t="shared" ref="Y8:Y14" si="6">W8-X8</f>
        <v>0</v>
      </c>
      <c r="Z8" s="56">
        <f>V8</f>
        <v>0</v>
      </c>
      <c r="AA8" s="57">
        <f t="shared" ref="AA8:AA14" si="7">V8*0.3*0.6</f>
        <v>0</v>
      </c>
      <c r="AB8" s="57">
        <f t="shared" ref="AB8:AB14" si="8">S8+U8+Y8+AA8</f>
        <v>4.8</v>
      </c>
      <c r="AC8" s="57"/>
      <c r="AD8" s="57">
        <f t="shared" ref="AD8:AD14" si="9">AB8</f>
        <v>4.8</v>
      </c>
      <c r="AE8" s="68">
        <v>618001</v>
      </c>
      <c r="AF8" s="87">
        <v>0.1</v>
      </c>
      <c r="AG8" s="88">
        <v>0.3</v>
      </c>
      <c r="AH8" s="89"/>
      <c r="AI8" s="89"/>
    </row>
    <row r="9" ht="24" customHeight="1" spans="1:35">
      <c r="A9" s="76"/>
      <c r="B9" s="92" t="s">
        <v>36</v>
      </c>
      <c r="C9" s="56">
        <v>8</v>
      </c>
      <c r="D9" s="56">
        <v>0</v>
      </c>
      <c r="E9" s="56">
        <v>0</v>
      </c>
      <c r="F9" s="56"/>
      <c r="G9" s="56">
        <v>0</v>
      </c>
      <c r="H9" s="56">
        <v>8</v>
      </c>
      <c r="I9" s="56">
        <v>0</v>
      </c>
      <c r="J9" s="56">
        <v>0</v>
      </c>
      <c r="K9" s="56"/>
      <c r="L9" s="56">
        <v>0</v>
      </c>
      <c r="M9" s="56">
        <v>406</v>
      </c>
      <c r="N9" s="56">
        <v>0</v>
      </c>
      <c r="O9" s="56">
        <v>0</v>
      </c>
      <c r="P9" s="56"/>
      <c r="Q9" s="56">
        <v>0</v>
      </c>
      <c r="R9" s="56">
        <f>C9+D9+F9+H9+I9+K9</f>
        <v>16</v>
      </c>
      <c r="S9" s="57">
        <f>R9*0.3*0.6</f>
        <v>2.88</v>
      </c>
      <c r="T9" s="56">
        <f>C9+H9-E9-J9</f>
        <v>16</v>
      </c>
      <c r="U9" s="57">
        <f>T9*0.3*0.4</f>
        <v>1.92</v>
      </c>
      <c r="V9" s="56">
        <f>N9+O9+P9+Q9</f>
        <v>0</v>
      </c>
      <c r="W9" s="57">
        <f>V9*0.3*0.6</f>
        <v>0</v>
      </c>
      <c r="X9" s="57">
        <v>0</v>
      </c>
      <c r="Y9" s="57">
        <f>W9-X9</f>
        <v>0</v>
      </c>
      <c r="Z9" s="56">
        <f>V9</f>
        <v>0</v>
      </c>
      <c r="AA9" s="57">
        <f>V9*0.3*0.6</f>
        <v>0</v>
      </c>
      <c r="AB9" s="57">
        <f>S9+U9+Y9+AA9</f>
        <v>4.8</v>
      </c>
      <c r="AC9" s="57"/>
      <c r="AD9" s="57">
        <f>AB9</f>
        <v>4.8</v>
      </c>
      <c r="AF9" s="87">
        <v>0.1</v>
      </c>
      <c r="AG9" s="88">
        <v>0.3</v>
      </c>
      <c r="AH9" s="89"/>
      <c r="AI9" s="89"/>
    </row>
    <row r="10" customHeight="1" spans="1:35">
      <c r="A10" s="76">
        <v>137</v>
      </c>
      <c r="B10" s="77" t="s">
        <v>38</v>
      </c>
      <c r="C10" s="56">
        <v>0</v>
      </c>
      <c r="D10" s="56">
        <v>0</v>
      </c>
      <c r="E10" s="56">
        <v>3</v>
      </c>
      <c r="F10" s="56"/>
      <c r="G10" s="56">
        <v>0</v>
      </c>
      <c r="H10" s="56">
        <v>0</v>
      </c>
      <c r="I10" s="56">
        <v>0</v>
      </c>
      <c r="J10" s="56">
        <v>4</v>
      </c>
      <c r="K10" s="56"/>
      <c r="L10" s="56">
        <v>0</v>
      </c>
      <c r="M10" s="56">
        <v>0</v>
      </c>
      <c r="N10" s="56">
        <v>0</v>
      </c>
      <c r="O10" s="56">
        <v>106</v>
      </c>
      <c r="P10" s="56"/>
      <c r="Q10" s="56">
        <v>2</v>
      </c>
      <c r="R10" s="56">
        <f>C10+D10+F10+H10+I10+K10</f>
        <v>0</v>
      </c>
      <c r="S10" s="57">
        <f>R10*0.3*0.6</f>
        <v>0</v>
      </c>
      <c r="T10" s="56">
        <f>C10+H10-E10-J10</f>
        <v>-7</v>
      </c>
      <c r="U10" s="57">
        <f>T10*0.3*0.4</f>
        <v>-0.84</v>
      </c>
      <c r="V10" s="56">
        <f>N10+O10+P10+Q10</f>
        <v>108</v>
      </c>
      <c r="W10" s="57">
        <f>V10*0.3*0.6</f>
        <v>19.44</v>
      </c>
      <c r="X10" s="57">
        <v>10.44</v>
      </c>
      <c r="Y10" s="57">
        <f>W10-X10</f>
        <v>9</v>
      </c>
      <c r="Z10" s="56">
        <f t="shared" ref="Z10:Z51" si="10">V10</f>
        <v>108</v>
      </c>
      <c r="AA10" s="57">
        <f>V10*0.3*0.6</f>
        <v>19.44</v>
      </c>
      <c r="AB10" s="57">
        <f>S10+U10+Y10+AA10</f>
        <v>27.6</v>
      </c>
      <c r="AC10" s="57"/>
      <c r="AD10" s="57">
        <f>AB10</f>
        <v>27.6</v>
      </c>
      <c r="AE10" s="68">
        <v>618002</v>
      </c>
      <c r="AF10" s="90">
        <v>0.015</v>
      </c>
      <c r="AG10" s="88">
        <v>0.3</v>
      </c>
      <c r="AH10" s="89">
        <f t="shared" ref="AH9:AH14" si="11">AD10/0.6*AF10</f>
        <v>0.69</v>
      </c>
      <c r="AI10" s="89">
        <f t="shared" ref="AI9:AI14" si="12">AD10/0.6*AG10</f>
        <v>13.8</v>
      </c>
    </row>
    <row r="11" customHeight="1" spans="1:35">
      <c r="A11" s="76">
        <v>138</v>
      </c>
      <c r="B11" s="77" t="s">
        <v>39</v>
      </c>
      <c r="C11" s="56">
        <v>0</v>
      </c>
      <c r="D11" s="56">
        <v>25</v>
      </c>
      <c r="E11" s="56">
        <v>5</v>
      </c>
      <c r="F11" s="56"/>
      <c r="G11" s="56">
        <v>0</v>
      </c>
      <c r="H11" s="56">
        <v>0</v>
      </c>
      <c r="I11" s="56">
        <v>20</v>
      </c>
      <c r="J11" s="56">
        <v>8</v>
      </c>
      <c r="K11" s="56"/>
      <c r="L11" s="56">
        <v>0</v>
      </c>
      <c r="M11" s="56">
        <v>0</v>
      </c>
      <c r="N11" s="56">
        <v>300</v>
      </c>
      <c r="O11" s="56">
        <v>134</v>
      </c>
      <c r="P11" s="56">
        <v>5</v>
      </c>
      <c r="Q11" s="56">
        <v>3</v>
      </c>
      <c r="R11" s="56">
        <f>C11+D11+F11+H11+I11+K11</f>
        <v>45</v>
      </c>
      <c r="S11" s="57">
        <f>R11*0.3*0.6</f>
        <v>8.1</v>
      </c>
      <c r="T11" s="56">
        <f>C11+H11-E11-J11</f>
        <v>-13</v>
      </c>
      <c r="U11" s="57">
        <f>T11*0.3*0.4</f>
        <v>-1.56</v>
      </c>
      <c r="V11" s="56">
        <f>N11+O11+P11+Q11</f>
        <v>442</v>
      </c>
      <c r="W11" s="57">
        <f>V11*0.3*0.6</f>
        <v>79.56</v>
      </c>
      <c r="X11" s="57">
        <v>55.62</v>
      </c>
      <c r="Y11" s="57">
        <f>W11-X11</f>
        <v>23.94</v>
      </c>
      <c r="Z11" s="56">
        <f>V11</f>
        <v>442</v>
      </c>
      <c r="AA11" s="57">
        <f>V11*0.3*0.6</f>
        <v>79.56</v>
      </c>
      <c r="AB11" s="57">
        <f>S11+U11+Y11+AA11</f>
        <v>110.04</v>
      </c>
      <c r="AC11" s="57"/>
      <c r="AD11" s="57">
        <f>AB11</f>
        <v>110.04</v>
      </c>
      <c r="AE11" s="68">
        <v>618003</v>
      </c>
      <c r="AF11" s="90">
        <v>0.015</v>
      </c>
      <c r="AG11" s="88">
        <v>0.3</v>
      </c>
      <c r="AH11" s="89">
        <f>AD11/0.6*AF11</f>
        <v>2.751</v>
      </c>
      <c r="AI11" s="89">
        <f>AD11/0.6*AG11</f>
        <v>55.02</v>
      </c>
    </row>
    <row r="12" customHeight="1" spans="1:35">
      <c r="A12" s="76">
        <v>139</v>
      </c>
      <c r="B12" s="77" t="s">
        <v>40</v>
      </c>
      <c r="C12" s="56">
        <v>0</v>
      </c>
      <c r="D12" s="56">
        <v>0</v>
      </c>
      <c r="E12" s="56">
        <v>-1</v>
      </c>
      <c r="F12" s="56"/>
      <c r="G12" s="56">
        <v>0</v>
      </c>
      <c r="H12" s="56">
        <v>0</v>
      </c>
      <c r="I12" s="56">
        <v>0</v>
      </c>
      <c r="J12" s="56">
        <v>4</v>
      </c>
      <c r="K12" s="56"/>
      <c r="L12" s="56">
        <v>0</v>
      </c>
      <c r="M12" s="56">
        <v>168</v>
      </c>
      <c r="N12" s="56">
        <v>55</v>
      </c>
      <c r="O12" s="56">
        <v>47</v>
      </c>
      <c r="P12" s="56"/>
      <c r="Q12" s="56">
        <v>5</v>
      </c>
      <c r="R12" s="56">
        <f>C12+D12+F12+H12+I12+K12</f>
        <v>0</v>
      </c>
      <c r="S12" s="57">
        <f>R12*0.3*0.6</f>
        <v>0</v>
      </c>
      <c r="T12" s="56">
        <f>C12+H12-E12-J12</f>
        <v>-3</v>
      </c>
      <c r="U12" s="57">
        <f>T12*0.3*0.4</f>
        <v>-0.36</v>
      </c>
      <c r="V12" s="56">
        <f>N12+O12+P12+Q12</f>
        <v>107</v>
      </c>
      <c r="W12" s="57">
        <f>V12*0.3*0.6</f>
        <v>19.26</v>
      </c>
      <c r="X12" s="57">
        <v>15.84</v>
      </c>
      <c r="Y12" s="57">
        <f>W12-X12</f>
        <v>3.42</v>
      </c>
      <c r="Z12" s="56">
        <f>V12</f>
        <v>107</v>
      </c>
      <c r="AA12" s="57">
        <f>V12*0.3*0.6</f>
        <v>19.26</v>
      </c>
      <c r="AB12" s="57">
        <f>S12+U12+Y12+AA12</f>
        <v>22.32</v>
      </c>
      <c r="AC12" s="57"/>
      <c r="AD12" s="57">
        <f>AB12</f>
        <v>22.32</v>
      </c>
      <c r="AE12" s="68">
        <v>618005</v>
      </c>
      <c r="AF12" s="90">
        <v>0.04</v>
      </c>
      <c r="AG12" s="88">
        <v>0.3</v>
      </c>
      <c r="AH12" s="89">
        <f>AD12/0.6*AF12</f>
        <v>1.488</v>
      </c>
      <c r="AI12" s="89">
        <f>AD12/0.6*AG12</f>
        <v>11.16</v>
      </c>
    </row>
    <row r="13" customHeight="1" spans="1:35">
      <c r="A13" s="76">
        <v>140</v>
      </c>
      <c r="B13" s="77" t="s">
        <v>41</v>
      </c>
      <c r="C13" s="56">
        <v>0</v>
      </c>
      <c r="D13" s="56">
        <v>2</v>
      </c>
      <c r="E13" s="56">
        <v>6</v>
      </c>
      <c r="F13" s="56"/>
      <c r="G13" s="56">
        <v>0</v>
      </c>
      <c r="H13" s="56">
        <v>0</v>
      </c>
      <c r="I13" s="56">
        <v>5</v>
      </c>
      <c r="J13" s="56">
        <v>6</v>
      </c>
      <c r="K13" s="56"/>
      <c r="L13" s="56">
        <v>0</v>
      </c>
      <c r="M13" s="56">
        <v>0</v>
      </c>
      <c r="N13" s="56">
        <v>60</v>
      </c>
      <c r="O13" s="56">
        <v>60</v>
      </c>
      <c r="P13" s="56"/>
      <c r="Q13" s="56">
        <v>39</v>
      </c>
      <c r="R13" s="56">
        <f>C13+D13+F13+H13+I13+K13</f>
        <v>7</v>
      </c>
      <c r="S13" s="57">
        <f>R13*0.3*0.6</f>
        <v>1.26</v>
      </c>
      <c r="T13" s="56">
        <f>C13+H13-E13-J13</f>
        <v>-12</v>
      </c>
      <c r="U13" s="57">
        <f>T13*0.3*0.4</f>
        <v>-1.44</v>
      </c>
      <c r="V13" s="56">
        <f>N13+O13+P13+Q13</f>
        <v>159</v>
      </c>
      <c r="W13" s="57">
        <f>V13*0.3*0.6</f>
        <v>28.62</v>
      </c>
      <c r="X13" s="57">
        <v>23.4</v>
      </c>
      <c r="Y13" s="57">
        <f>W13-X13</f>
        <v>5.22</v>
      </c>
      <c r="Z13" s="56">
        <f>V13</f>
        <v>159</v>
      </c>
      <c r="AA13" s="57">
        <f>V13*0.3*0.6</f>
        <v>28.62</v>
      </c>
      <c r="AB13" s="57">
        <f>S13+U13+Y13+AA13</f>
        <v>33.66</v>
      </c>
      <c r="AC13" s="57"/>
      <c r="AD13" s="57">
        <f>AB13</f>
        <v>33.66</v>
      </c>
      <c r="AE13" s="68">
        <v>618006</v>
      </c>
      <c r="AF13" s="90">
        <v>0.025</v>
      </c>
      <c r="AG13" s="88">
        <v>0.3</v>
      </c>
      <c r="AH13" s="89">
        <f>AD13/0.6*AF13</f>
        <v>1.4025</v>
      </c>
      <c r="AI13" s="89">
        <f>AD13/0.6*AG13</f>
        <v>16.83</v>
      </c>
    </row>
    <row r="14" customHeight="1" spans="1:35">
      <c r="A14" s="76">
        <v>141</v>
      </c>
      <c r="B14" s="77" t="s">
        <v>42</v>
      </c>
      <c r="C14" s="56">
        <v>0</v>
      </c>
      <c r="D14" s="56">
        <v>5</v>
      </c>
      <c r="E14" s="56">
        <v>8</v>
      </c>
      <c r="F14" s="56"/>
      <c r="G14" s="56">
        <v>4</v>
      </c>
      <c r="H14" s="56">
        <v>0</v>
      </c>
      <c r="I14" s="56">
        <v>5</v>
      </c>
      <c r="J14" s="56">
        <v>8</v>
      </c>
      <c r="K14" s="56"/>
      <c r="L14" s="56">
        <v>4</v>
      </c>
      <c r="M14" s="56">
        <v>0</v>
      </c>
      <c r="N14" s="56">
        <v>150</v>
      </c>
      <c r="O14" s="56">
        <v>82</v>
      </c>
      <c r="P14" s="56"/>
      <c r="Q14" s="56">
        <v>5</v>
      </c>
      <c r="R14" s="56">
        <f>C14+D14+F14+H14+I14+K14</f>
        <v>10</v>
      </c>
      <c r="S14" s="57">
        <f>R14*0.3*0.6</f>
        <v>1.8</v>
      </c>
      <c r="T14" s="56">
        <f>C14+H14-E14-J14</f>
        <v>-16</v>
      </c>
      <c r="U14" s="57">
        <f>T14*0.3*0.4</f>
        <v>-1.92</v>
      </c>
      <c r="V14" s="56">
        <f>N14+O14+P14+Q14</f>
        <v>237</v>
      </c>
      <c r="W14" s="57">
        <f>V14*0.3*0.6</f>
        <v>42.66</v>
      </c>
      <c r="X14" s="57">
        <v>32.4</v>
      </c>
      <c r="Y14" s="57">
        <f>W14-X14</f>
        <v>10.26</v>
      </c>
      <c r="Z14" s="56">
        <f>V14</f>
        <v>237</v>
      </c>
      <c r="AA14" s="57">
        <f>V14*0.3*0.6</f>
        <v>42.66</v>
      </c>
      <c r="AB14" s="57">
        <f>S14+U14+Y14+AA14</f>
        <v>52.8</v>
      </c>
      <c r="AC14" s="57"/>
      <c r="AD14" s="57">
        <f>AB14</f>
        <v>52.8</v>
      </c>
      <c r="AE14" s="68">
        <v>618009</v>
      </c>
      <c r="AF14" s="90">
        <v>0.07</v>
      </c>
      <c r="AG14" s="88">
        <v>0.3</v>
      </c>
      <c r="AH14" s="89">
        <f>AD14/0.6*AF14</f>
        <v>6.16</v>
      </c>
      <c r="AI14" s="89">
        <f>AD14/0.6*AG14</f>
        <v>26.4</v>
      </c>
    </row>
    <row r="15" customHeight="1" spans="1:35">
      <c r="A15" s="74"/>
      <c r="B15" s="75" t="s">
        <v>43</v>
      </c>
      <c r="C15" s="52">
        <f t="shared" ref="C15:Y15" si="13">SUM(C16)</f>
        <v>1</v>
      </c>
      <c r="D15" s="52">
        <f>SUM(D16)</f>
        <v>74</v>
      </c>
      <c r="E15" s="52">
        <f>SUM(E16)</f>
        <v>11</v>
      </c>
      <c r="F15" s="52">
        <f>SUM(F16)</f>
        <v>4</v>
      </c>
      <c r="G15" s="52">
        <f>SUM(G16)</f>
        <v>2</v>
      </c>
      <c r="H15" s="52">
        <f>SUM(H16)</f>
        <v>1</v>
      </c>
      <c r="I15" s="52">
        <f>SUM(I16)</f>
        <v>105</v>
      </c>
      <c r="J15" s="52">
        <f>SUM(J16)</f>
        <v>14</v>
      </c>
      <c r="K15" s="52">
        <f>SUM(K16)</f>
        <v>4</v>
      </c>
      <c r="L15" s="52">
        <f>SUM(L16)</f>
        <v>3</v>
      </c>
      <c r="M15" s="52">
        <f>SUM(M16)</f>
        <v>8</v>
      </c>
      <c r="N15" s="52">
        <f>SUM(N16)</f>
        <v>483</v>
      </c>
      <c r="O15" s="52">
        <f>SUM(O16)</f>
        <v>256</v>
      </c>
      <c r="P15" s="52">
        <f>SUM(P16)</f>
        <v>25</v>
      </c>
      <c r="Q15" s="52">
        <f>SUM(Q16)</f>
        <v>13</v>
      </c>
      <c r="R15" s="52">
        <f>SUM(R16)</f>
        <v>189</v>
      </c>
      <c r="S15" s="53">
        <f>SUM(S16)</f>
        <v>34.02</v>
      </c>
      <c r="T15" s="52">
        <f>SUM(T16)</f>
        <v>-23</v>
      </c>
      <c r="U15" s="53">
        <f>SUM(U16)</f>
        <v>-2.76</v>
      </c>
      <c r="V15" s="52">
        <f>SUM(V16)</f>
        <v>777</v>
      </c>
      <c r="W15" s="53">
        <f>SUM(W16)</f>
        <v>139.86</v>
      </c>
      <c r="X15" s="53">
        <f>SUM(X16)</f>
        <v>89.64</v>
      </c>
      <c r="Y15" s="53">
        <f>SUM(Y16)</f>
        <v>50.22</v>
      </c>
      <c r="Z15" s="52">
        <f>V15</f>
        <v>777</v>
      </c>
      <c r="AA15" s="53">
        <f t="shared" ref="AA15:AD15" si="14">SUM(AA16)</f>
        <v>139.86</v>
      </c>
      <c r="AB15" s="53">
        <f>SUM(AB16)</f>
        <v>221.34</v>
      </c>
      <c r="AC15" s="53">
        <f>SUM(AC16)</f>
        <v>0</v>
      </c>
      <c r="AD15" s="53">
        <f>SUM(AD16)</f>
        <v>221.34</v>
      </c>
      <c r="AF15" s="86"/>
      <c r="AG15" s="76"/>
      <c r="AH15" s="89"/>
      <c r="AI15" s="89"/>
    </row>
    <row r="16" customHeight="1" spans="1:35">
      <c r="A16" s="76">
        <v>142</v>
      </c>
      <c r="B16" s="77" t="s">
        <v>43</v>
      </c>
      <c r="C16" s="56">
        <v>1</v>
      </c>
      <c r="D16" s="56">
        <v>74</v>
      </c>
      <c r="E16" s="56">
        <v>11</v>
      </c>
      <c r="F16" s="56">
        <v>4</v>
      </c>
      <c r="G16" s="56">
        <v>2</v>
      </c>
      <c r="H16" s="56">
        <v>1</v>
      </c>
      <c r="I16" s="56">
        <v>105</v>
      </c>
      <c r="J16" s="56">
        <v>14</v>
      </c>
      <c r="K16" s="56">
        <v>4</v>
      </c>
      <c r="L16" s="56">
        <v>3</v>
      </c>
      <c r="M16" s="56">
        <v>8</v>
      </c>
      <c r="N16" s="56">
        <v>483</v>
      </c>
      <c r="O16" s="56">
        <v>256</v>
      </c>
      <c r="P16" s="56">
        <v>25</v>
      </c>
      <c r="Q16" s="56">
        <v>13</v>
      </c>
      <c r="R16" s="56">
        <f t="shared" ref="R16:R20" si="15">C16+D16+F16+H16+I16+K16</f>
        <v>189</v>
      </c>
      <c r="S16" s="57">
        <f t="shared" ref="S16:S20" si="16">R16*0.3*0.6</f>
        <v>34.02</v>
      </c>
      <c r="T16" s="56">
        <f t="shared" ref="T16:T20" si="17">C16+H16-E16-J16</f>
        <v>-23</v>
      </c>
      <c r="U16" s="57">
        <f t="shared" ref="U16:U20" si="18">T16*0.3*0.4</f>
        <v>-2.76</v>
      </c>
      <c r="V16" s="56">
        <f t="shared" ref="V16:V20" si="19">N16+O16+P16+Q16</f>
        <v>777</v>
      </c>
      <c r="W16" s="57">
        <f t="shared" ref="W16:W20" si="20">V16*0.3*0.6</f>
        <v>139.86</v>
      </c>
      <c r="X16" s="57">
        <v>89.64</v>
      </c>
      <c r="Y16" s="57">
        <f t="shared" ref="Y16:Y20" si="21">W16-X16</f>
        <v>50.22</v>
      </c>
      <c r="Z16" s="56">
        <f>V16</f>
        <v>777</v>
      </c>
      <c r="AA16" s="57">
        <f t="shared" ref="AA16:AA20" si="22">V16*0.3*0.6</f>
        <v>139.86</v>
      </c>
      <c r="AB16" s="57">
        <f t="shared" ref="AB16:AB20" si="23">S16+U16+Y16+AA16</f>
        <v>221.34</v>
      </c>
      <c r="AC16" s="57"/>
      <c r="AD16" s="57">
        <f t="shared" ref="AD16:AD20" si="24">AB16</f>
        <v>221.34</v>
      </c>
      <c r="AE16" s="68">
        <v>618004</v>
      </c>
      <c r="AF16" s="90">
        <v>0.025</v>
      </c>
      <c r="AG16" s="88">
        <v>0.3</v>
      </c>
      <c r="AH16" s="89">
        <f t="shared" ref="AH16:AH20" si="25">AD16/0.6*AF16</f>
        <v>9.2225</v>
      </c>
      <c r="AI16" s="89">
        <f t="shared" ref="AI16:AI20" si="26">AD16/0.6*AG16</f>
        <v>110.67</v>
      </c>
    </row>
    <row r="17" customHeight="1" spans="1:35">
      <c r="A17" s="74"/>
      <c r="B17" s="75" t="s">
        <v>44</v>
      </c>
      <c r="C17" s="52">
        <f t="shared" ref="C17:Y17" si="27">SUM(C18)</f>
        <v>0</v>
      </c>
      <c r="D17" s="52">
        <f>SUM(D18)</f>
        <v>0</v>
      </c>
      <c r="E17" s="52">
        <f>SUM(E18)</f>
        <v>0</v>
      </c>
      <c r="F17" s="52">
        <f>SUM(F18)</f>
        <v>0</v>
      </c>
      <c r="G17" s="52">
        <f>SUM(G18)</f>
        <v>0</v>
      </c>
      <c r="H17" s="52">
        <f>SUM(H18)</f>
        <v>0</v>
      </c>
      <c r="I17" s="52">
        <f>SUM(I18)</f>
        <v>0</v>
      </c>
      <c r="J17" s="52">
        <f>SUM(J18)</f>
        <v>0</v>
      </c>
      <c r="K17" s="52">
        <f>SUM(K18)</f>
        <v>0</v>
      </c>
      <c r="L17" s="52">
        <f>SUM(L18)</f>
        <v>0</v>
      </c>
      <c r="M17" s="52">
        <f>SUM(M18)</f>
        <v>0</v>
      </c>
      <c r="N17" s="52">
        <f>SUM(N18)</f>
        <v>15</v>
      </c>
      <c r="O17" s="52">
        <f>SUM(O18)</f>
        <v>11</v>
      </c>
      <c r="P17" s="52">
        <f>SUM(P18)</f>
        <v>0</v>
      </c>
      <c r="Q17" s="52">
        <f>SUM(Q18)</f>
        <v>10</v>
      </c>
      <c r="R17" s="52">
        <f>SUM(R18)</f>
        <v>0</v>
      </c>
      <c r="S17" s="53">
        <f>SUM(S18)</f>
        <v>0</v>
      </c>
      <c r="T17" s="52">
        <f>SUM(T18)</f>
        <v>0</v>
      </c>
      <c r="U17" s="53">
        <f>SUM(U18)</f>
        <v>0</v>
      </c>
      <c r="V17" s="52">
        <f>SUM(V18)</f>
        <v>36</v>
      </c>
      <c r="W17" s="53">
        <f>SUM(W18)</f>
        <v>6.48</v>
      </c>
      <c r="X17" s="53">
        <f>SUM(X18)</f>
        <v>6.66</v>
      </c>
      <c r="Y17" s="53">
        <f>SUM(Y18)</f>
        <v>-0.180000000000001</v>
      </c>
      <c r="Z17" s="52">
        <f>V17</f>
        <v>36</v>
      </c>
      <c r="AA17" s="53">
        <f t="shared" ref="AA17:AD17" si="28">SUM(AA18)</f>
        <v>6.48</v>
      </c>
      <c r="AB17" s="53">
        <f>SUM(AB18)</f>
        <v>6.3</v>
      </c>
      <c r="AC17" s="53">
        <f>SUM(AC18)</f>
        <v>0</v>
      </c>
      <c r="AD17" s="53">
        <f>SUM(AD18)</f>
        <v>6.3</v>
      </c>
      <c r="AF17" s="86"/>
      <c r="AG17" s="76"/>
      <c r="AH17" s="89"/>
      <c r="AI17" s="89"/>
    </row>
    <row r="18" customHeight="1" spans="1:35">
      <c r="A18" s="76">
        <v>143</v>
      </c>
      <c r="B18" s="77" t="s">
        <v>44</v>
      </c>
      <c r="C18" s="56">
        <v>0</v>
      </c>
      <c r="D18" s="56">
        <v>0</v>
      </c>
      <c r="E18" s="56">
        <v>0</v>
      </c>
      <c r="F18" s="56"/>
      <c r="G18" s="56">
        <v>0</v>
      </c>
      <c r="H18" s="56">
        <v>0</v>
      </c>
      <c r="I18" s="56">
        <v>0</v>
      </c>
      <c r="J18" s="56">
        <v>0</v>
      </c>
      <c r="K18" s="56"/>
      <c r="L18" s="56">
        <v>0</v>
      </c>
      <c r="M18" s="56">
        <v>0</v>
      </c>
      <c r="N18" s="56">
        <v>15</v>
      </c>
      <c r="O18" s="56">
        <v>11</v>
      </c>
      <c r="P18" s="56"/>
      <c r="Q18" s="56">
        <v>10</v>
      </c>
      <c r="R18" s="56">
        <f>C18+D18+F18+H18+I18+K18</f>
        <v>0</v>
      </c>
      <c r="S18" s="57">
        <f>R18*0.3*0.6</f>
        <v>0</v>
      </c>
      <c r="T18" s="56">
        <f>C18+H18-E18-J18</f>
        <v>0</v>
      </c>
      <c r="U18" s="57">
        <f>T18*0.3*0.4</f>
        <v>0</v>
      </c>
      <c r="V18" s="56">
        <f>N18+O18+P18+Q18</f>
        <v>36</v>
      </c>
      <c r="W18" s="57">
        <f>V18*0.3*0.6</f>
        <v>6.48</v>
      </c>
      <c r="X18" s="57">
        <v>6.66</v>
      </c>
      <c r="Y18" s="57">
        <f>W18-X18</f>
        <v>-0.180000000000001</v>
      </c>
      <c r="Z18" s="56">
        <f>V18</f>
        <v>36</v>
      </c>
      <c r="AA18" s="57">
        <f>V18*0.3*0.6</f>
        <v>6.48</v>
      </c>
      <c r="AB18" s="57">
        <f>S18+U18+Y18+AA18</f>
        <v>6.3</v>
      </c>
      <c r="AC18" s="57"/>
      <c r="AD18" s="57">
        <f>AB18</f>
        <v>6.3</v>
      </c>
      <c r="AE18" s="68">
        <v>618007</v>
      </c>
      <c r="AF18" s="90">
        <v>0.07</v>
      </c>
      <c r="AG18" s="88">
        <v>0.3</v>
      </c>
      <c r="AH18" s="89">
        <f>AD18/0.6*AF18</f>
        <v>0.735</v>
      </c>
      <c r="AI18" s="89">
        <f>AD18/0.6*AG18</f>
        <v>3.15</v>
      </c>
    </row>
    <row r="19" customHeight="1" spans="1:35">
      <c r="A19" s="74"/>
      <c r="B19" s="75" t="s">
        <v>45</v>
      </c>
      <c r="C19" s="52">
        <f t="shared" ref="C19:Y19" si="29">SUM(C20)</f>
        <v>0</v>
      </c>
      <c r="D19" s="52">
        <f>SUM(D20)</f>
        <v>0</v>
      </c>
      <c r="E19" s="52">
        <f>SUM(E20)</f>
        <v>0</v>
      </c>
      <c r="F19" s="52">
        <f>SUM(F20)</f>
        <v>0</v>
      </c>
      <c r="G19" s="52">
        <f>SUM(G20)</f>
        <v>0</v>
      </c>
      <c r="H19" s="52">
        <f>SUM(H20)</f>
        <v>0</v>
      </c>
      <c r="I19" s="52">
        <f>SUM(I20)</f>
        <v>0</v>
      </c>
      <c r="J19" s="52">
        <f>SUM(J20)</f>
        <v>0</v>
      </c>
      <c r="K19" s="52">
        <f>SUM(K20)</f>
        <v>0</v>
      </c>
      <c r="L19" s="52">
        <f>SUM(L20)</f>
        <v>0</v>
      </c>
      <c r="M19" s="52">
        <f>SUM(M20)</f>
        <v>0</v>
      </c>
      <c r="N19" s="52">
        <f>SUM(N20)</f>
        <v>67</v>
      </c>
      <c r="O19" s="52">
        <f>SUM(O20)</f>
        <v>9</v>
      </c>
      <c r="P19" s="52">
        <f>SUM(P20)</f>
        <v>0</v>
      </c>
      <c r="Q19" s="52">
        <f>SUM(Q20)</f>
        <v>1</v>
      </c>
      <c r="R19" s="52">
        <f>SUM(R20)</f>
        <v>0</v>
      </c>
      <c r="S19" s="53">
        <f>SUM(S20)</f>
        <v>0</v>
      </c>
      <c r="T19" s="52">
        <f>SUM(T20)</f>
        <v>0</v>
      </c>
      <c r="U19" s="53">
        <f>SUM(U20)</f>
        <v>0</v>
      </c>
      <c r="V19" s="52">
        <f>SUM(V20)</f>
        <v>77</v>
      </c>
      <c r="W19" s="53">
        <f>SUM(W20)</f>
        <v>13.86</v>
      </c>
      <c r="X19" s="53">
        <f>SUM(X20)</f>
        <v>3.42</v>
      </c>
      <c r="Y19" s="53">
        <f>SUM(Y20)</f>
        <v>10.44</v>
      </c>
      <c r="Z19" s="52">
        <f>V19</f>
        <v>77</v>
      </c>
      <c r="AA19" s="53">
        <f t="shared" ref="AA19:AD19" si="30">SUM(AA20)</f>
        <v>13.86</v>
      </c>
      <c r="AB19" s="53">
        <f>SUM(AB20)</f>
        <v>24.3</v>
      </c>
      <c r="AC19" s="53">
        <f>SUM(AC20)</f>
        <v>0</v>
      </c>
      <c r="AD19" s="53">
        <f>SUM(AD20)</f>
        <v>24.3</v>
      </c>
      <c r="AF19" s="86"/>
      <c r="AG19" s="76"/>
      <c r="AH19" s="89"/>
      <c r="AI19" s="89"/>
    </row>
    <row r="20" customHeight="1" spans="1:35">
      <c r="A20" s="76">
        <v>144</v>
      </c>
      <c r="B20" s="77" t="s">
        <v>45</v>
      </c>
      <c r="C20" s="56">
        <v>0</v>
      </c>
      <c r="D20" s="56">
        <v>0</v>
      </c>
      <c r="E20" s="56">
        <v>0</v>
      </c>
      <c r="F20" s="56"/>
      <c r="G20" s="56">
        <v>0</v>
      </c>
      <c r="H20" s="56">
        <v>0</v>
      </c>
      <c r="I20" s="56">
        <v>0</v>
      </c>
      <c r="J20" s="56">
        <v>0</v>
      </c>
      <c r="K20" s="56"/>
      <c r="L20" s="56">
        <v>0</v>
      </c>
      <c r="M20" s="56">
        <v>0</v>
      </c>
      <c r="N20" s="56">
        <v>67</v>
      </c>
      <c r="O20" s="56">
        <v>9</v>
      </c>
      <c r="P20" s="56"/>
      <c r="Q20" s="56">
        <v>1</v>
      </c>
      <c r="R20" s="56">
        <f>C20+D20+F20+H20+I20+K20</f>
        <v>0</v>
      </c>
      <c r="S20" s="57">
        <f>R20*0.3*0.6</f>
        <v>0</v>
      </c>
      <c r="T20" s="56">
        <f>C20+H20-E20-J20</f>
        <v>0</v>
      </c>
      <c r="U20" s="57">
        <f>T20*0.3*0.4</f>
        <v>0</v>
      </c>
      <c r="V20" s="56">
        <f>N20+O20+P20+Q20</f>
        <v>77</v>
      </c>
      <c r="W20" s="57">
        <f>V20*0.3*0.6</f>
        <v>13.86</v>
      </c>
      <c r="X20" s="57">
        <v>3.42</v>
      </c>
      <c r="Y20" s="57">
        <f>W20-X20</f>
        <v>10.44</v>
      </c>
      <c r="Z20" s="56">
        <f>V20</f>
        <v>77</v>
      </c>
      <c r="AA20" s="57">
        <f>V20*0.3*0.6</f>
        <v>13.86</v>
      </c>
      <c r="AB20" s="57">
        <f>S20+U20+Y20+AA20</f>
        <v>24.3</v>
      </c>
      <c r="AC20" s="57"/>
      <c r="AD20" s="57">
        <f>AB20</f>
        <v>24.3</v>
      </c>
      <c r="AE20" s="68">
        <v>618008</v>
      </c>
      <c r="AF20" s="90">
        <v>0.07</v>
      </c>
      <c r="AG20" s="88">
        <v>0.3</v>
      </c>
      <c r="AH20" s="89">
        <f>AD20/0.6*AF20</f>
        <v>2.835</v>
      </c>
      <c r="AI20" s="89">
        <f>AD20/0.6*AG20</f>
        <v>12.15</v>
      </c>
    </row>
  </sheetData>
  <autoFilter ref="A6:AE20"/>
  <mergeCells count="17">
    <mergeCell ref="A1:B1"/>
    <mergeCell ref="A2:AD2"/>
    <mergeCell ref="C4:G4"/>
    <mergeCell ref="H4:L4"/>
    <mergeCell ref="M4:Q4"/>
    <mergeCell ref="R4:S4"/>
    <mergeCell ref="T4:U4"/>
    <mergeCell ref="V4:Y4"/>
    <mergeCell ref="Z4:AA4"/>
    <mergeCell ref="AC4:AD4"/>
    <mergeCell ref="A4:A6"/>
    <mergeCell ref="B4:B6"/>
    <mergeCell ref="AB4:AB5"/>
    <mergeCell ref="AF4:AF5"/>
    <mergeCell ref="AG4:AG5"/>
    <mergeCell ref="AH4:AH5"/>
    <mergeCell ref="AI4:AI5"/>
  </mergeCells>
  <pageMargins left="0.0777777777777778" right="0.15625" top="0.393055555555556" bottom="0.313888888888889" header="0.313888888888889" footer="0.15625"/>
  <pageSetup paperSize="9" scale="60" fitToHeight="12" orientation="landscape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AE20"/>
  <sheetViews>
    <sheetView workbookViewId="0">
      <pane xSplit="2" ySplit="6" topLeftCell="P7" activePane="bottomRight" state="frozen"/>
      <selection/>
      <selection pane="topRight"/>
      <selection pane="bottomLeft"/>
      <selection pane="bottomRight" activeCell="AG9" sqref="AG9"/>
    </sheetView>
  </sheetViews>
  <sheetFormatPr defaultColWidth="9.81481481481482" defaultRowHeight="18.75" customHeight="1"/>
  <cols>
    <col min="1" max="1" width="4.12962962962963" style="68" customWidth="1"/>
    <col min="2" max="2" width="12.2592592592593" style="68" customWidth="1"/>
    <col min="3" max="8" width="9.5" style="68" customWidth="1"/>
    <col min="9" max="9" width="8.62962962962963" style="68" customWidth="1"/>
    <col min="10" max="10" width="14.6296296296296" style="68" customWidth="1"/>
    <col min="11" max="11" width="10.6296296296296" style="69" customWidth="1"/>
    <col min="12" max="13" width="9.5" style="70" customWidth="1"/>
    <col min="14" max="14" width="11.8796296296296" style="70" customWidth="1"/>
    <col min="15" max="16" width="11.2592592592593" style="70" customWidth="1"/>
    <col min="17" max="17" width="10.1296296296296" style="70" customWidth="1"/>
    <col min="18" max="18" width="12.3796296296296" style="70" customWidth="1"/>
    <col min="19" max="19" width="12.6296296296296" style="68" customWidth="1"/>
    <col min="20" max="20" width="11.8796296296296" style="68" customWidth="1"/>
    <col min="21" max="21" width="13" style="68" customWidth="1"/>
    <col min="22" max="23" width="10.2592592592593" style="68" customWidth="1"/>
    <col min="24" max="24" width="10.7592592592593" style="68" customWidth="1"/>
    <col min="25" max="25" width="8.33333333333333" style="68"/>
    <col min="26" max="26" width="11.2592592592593" style="68" customWidth="1"/>
    <col min="27" max="30" width="8.25925925925926" style="68"/>
    <col min="31" max="31" width="8.66666666666667" style="68"/>
    <col min="32" max="16384" width="8.25925925925926" style="68"/>
  </cols>
  <sheetData>
    <row r="1" customHeight="1" spans="1:2">
      <c r="A1" s="71" t="s">
        <v>185</v>
      </c>
      <c r="B1" s="71"/>
    </row>
    <row r="2" ht="35.25" customHeight="1" spans="1:26">
      <c r="A2" s="72" t="s">
        <v>186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</row>
    <row r="3" customHeight="1" spans="2:26">
      <c r="B3" s="58"/>
      <c r="C3" s="58"/>
      <c r="L3" s="78"/>
      <c r="M3" s="78"/>
      <c r="N3" s="78"/>
      <c r="O3" s="78"/>
      <c r="P3" s="78"/>
      <c r="Q3" s="78"/>
      <c r="R3" s="78"/>
      <c r="T3" s="58"/>
      <c r="U3" s="58"/>
      <c r="Z3" s="58" t="s">
        <v>2</v>
      </c>
    </row>
    <row r="4" s="67" customFormat="1" ht="34.5" customHeight="1" spans="1:31">
      <c r="A4" s="36" t="s">
        <v>3</v>
      </c>
      <c r="B4" s="36" t="s">
        <v>4</v>
      </c>
      <c r="C4" s="38" t="s">
        <v>187</v>
      </c>
      <c r="D4" s="39"/>
      <c r="E4" s="39"/>
      <c r="F4" s="39"/>
      <c r="G4" s="39"/>
      <c r="H4" s="73"/>
      <c r="I4" s="43" t="s">
        <v>188</v>
      </c>
      <c r="J4" s="43"/>
      <c r="K4" s="79" t="s">
        <v>52</v>
      </c>
      <c r="L4" s="80"/>
      <c r="M4" s="81" t="s">
        <v>189</v>
      </c>
      <c r="N4" s="81"/>
      <c r="O4" s="81"/>
      <c r="P4" s="81"/>
      <c r="Q4" s="81" t="s">
        <v>190</v>
      </c>
      <c r="R4" s="81"/>
      <c r="S4" s="81"/>
      <c r="T4" s="81"/>
      <c r="U4" s="84" t="s">
        <v>191</v>
      </c>
      <c r="V4" s="79" t="s">
        <v>120</v>
      </c>
      <c r="W4" s="80"/>
      <c r="X4" s="43" t="s">
        <v>55</v>
      </c>
      <c r="Y4" s="49" t="s">
        <v>14</v>
      </c>
      <c r="Z4" s="49"/>
      <c r="AB4" s="60" t="s">
        <v>56</v>
      </c>
      <c r="AC4" s="49" t="s">
        <v>57</v>
      </c>
      <c r="AD4" s="49" t="s">
        <v>58</v>
      </c>
      <c r="AE4" s="49" t="s">
        <v>59</v>
      </c>
    </row>
    <row r="5" s="67" customFormat="1" ht="64" customHeight="1" spans="1:31">
      <c r="A5" s="40"/>
      <c r="B5" s="40"/>
      <c r="C5" s="43" t="s">
        <v>192</v>
      </c>
      <c r="D5" s="43" t="s">
        <v>193</v>
      </c>
      <c r="E5" s="43" t="s">
        <v>194</v>
      </c>
      <c r="F5" s="43" t="s">
        <v>195</v>
      </c>
      <c r="G5" s="43" t="s">
        <v>196</v>
      </c>
      <c r="H5" s="43" t="s">
        <v>197</v>
      </c>
      <c r="I5" s="43" t="s">
        <v>65</v>
      </c>
      <c r="J5" s="43" t="s">
        <v>66</v>
      </c>
      <c r="K5" s="82" t="s">
        <v>198</v>
      </c>
      <c r="L5" s="83" t="s">
        <v>68</v>
      </c>
      <c r="M5" s="83" t="s">
        <v>65</v>
      </c>
      <c r="N5" s="83" t="s">
        <v>69</v>
      </c>
      <c r="O5" s="83" t="s">
        <v>70</v>
      </c>
      <c r="P5" s="83" t="s">
        <v>71</v>
      </c>
      <c r="Q5" s="83" t="s">
        <v>65</v>
      </c>
      <c r="R5" s="83" t="s">
        <v>69</v>
      </c>
      <c r="S5" s="83" t="s">
        <v>70</v>
      </c>
      <c r="T5" s="83" t="s">
        <v>71</v>
      </c>
      <c r="U5" s="85"/>
      <c r="V5" s="82" t="s">
        <v>198</v>
      </c>
      <c r="W5" s="83" t="s">
        <v>68</v>
      </c>
      <c r="X5" s="43"/>
      <c r="Y5" s="49" t="s">
        <v>17</v>
      </c>
      <c r="Z5" s="49" t="s">
        <v>72</v>
      </c>
      <c r="AB5" s="60"/>
      <c r="AC5" s="49"/>
      <c r="AD5" s="49"/>
      <c r="AE5" s="49"/>
    </row>
    <row r="6" s="67" customFormat="1" ht="28" customHeight="1" spans="1:31">
      <c r="A6" s="47"/>
      <c r="B6" s="47"/>
      <c r="C6" s="43" t="s">
        <v>73</v>
      </c>
      <c r="D6" s="43" t="s">
        <v>74</v>
      </c>
      <c r="E6" s="43" t="s">
        <v>75</v>
      </c>
      <c r="F6" s="43" t="s">
        <v>76</v>
      </c>
      <c r="G6" s="43" t="s">
        <v>77</v>
      </c>
      <c r="H6" s="43" t="s">
        <v>78</v>
      </c>
      <c r="I6" s="43" t="s">
        <v>199</v>
      </c>
      <c r="J6" s="43" t="s">
        <v>200</v>
      </c>
      <c r="K6" s="82" t="s">
        <v>201</v>
      </c>
      <c r="L6" s="81" t="s">
        <v>202</v>
      </c>
      <c r="M6" s="81" t="s">
        <v>203</v>
      </c>
      <c r="N6" s="81" t="s">
        <v>204</v>
      </c>
      <c r="O6" s="81" t="s">
        <v>103</v>
      </c>
      <c r="P6" s="81" t="s">
        <v>205</v>
      </c>
      <c r="Q6" s="81" t="s">
        <v>206</v>
      </c>
      <c r="R6" s="81" t="s">
        <v>207</v>
      </c>
      <c r="S6" s="81" t="s">
        <v>150</v>
      </c>
      <c r="T6" s="81" t="s">
        <v>208</v>
      </c>
      <c r="U6" s="81" t="s">
        <v>209</v>
      </c>
      <c r="V6" s="81" t="s">
        <v>210</v>
      </c>
      <c r="W6" s="81" t="s">
        <v>211</v>
      </c>
      <c r="X6" s="43" t="s">
        <v>212</v>
      </c>
      <c r="Y6" s="43" t="s">
        <v>154</v>
      </c>
      <c r="Z6" s="43" t="s">
        <v>96</v>
      </c>
      <c r="AB6" s="86"/>
      <c r="AC6" s="49"/>
      <c r="AD6" s="49"/>
      <c r="AE6" s="49"/>
    </row>
    <row r="7" customHeight="1" spans="1:31">
      <c r="A7" s="74"/>
      <c r="B7" s="75" t="s">
        <v>26</v>
      </c>
      <c r="C7" s="52">
        <v>0</v>
      </c>
      <c r="D7" s="52">
        <v>8</v>
      </c>
      <c r="E7" s="52">
        <v>47</v>
      </c>
      <c r="F7" s="52">
        <v>12</v>
      </c>
      <c r="G7" s="52">
        <v>21</v>
      </c>
      <c r="H7" s="52">
        <v>681</v>
      </c>
      <c r="I7" s="52">
        <v>8</v>
      </c>
      <c r="J7" s="53">
        <v>5.76</v>
      </c>
      <c r="K7" s="52">
        <v>-33</v>
      </c>
      <c r="L7" s="53">
        <v>-15.84</v>
      </c>
      <c r="M7" s="52">
        <v>728</v>
      </c>
      <c r="N7" s="53">
        <v>305.76</v>
      </c>
      <c r="O7" s="53">
        <v>223.86</v>
      </c>
      <c r="P7" s="53">
        <v>81.9</v>
      </c>
      <c r="Q7" s="52">
        <v>47</v>
      </c>
      <c r="R7" s="53">
        <v>14.1</v>
      </c>
      <c r="S7" s="53">
        <v>7.8</v>
      </c>
      <c r="T7" s="53">
        <v>6.3</v>
      </c>
      <c r="U7" s="53">
        <v>319.86</v>
      </c>
      <c r="V7" s="52">
        <v>-681</v>
      </c>
      <c r="W7" s="53">
        <v>-27.24</v>
      </c>
      <c r="X7" s="53">
        <v>370.74</v>
      </c>
      <c r="Y7" s="53">
        <v>0</v>
      </c>
      <c r="Z7" s="53">
        <v>370.74</v>
      </c>
      <c r="AB7" s="87"/>
      <c r="AC7" s="88"/>
      <c r="AD7" s="76"/>
      <c r="AE7" s="76"/>
    </row>
    <row r="8" ht="30" customHeight="1" spans="1:31">
      <c r="A8" s="76">
        <v>136</v>
      </c>
      <c r="B8" s="77" t="s">
        <v>27</v>
      </c>
      <c r="C8" s="56"/>
      <c r="D8" s="56"/>
      <c r="E8" s="56"/>
      <c r="F8" s="56">
        <v>0</v>
      </c>
      <c r="G8" s="56">
        <v>0</v>
      </c>
      <c r="H8" s="56">
        <v>9</v>
      </c>
      <c r="I8" s="56">
        <f t="shared" ref="I8:I14" si="0">C8+D8</f>
        <v>0</v>
      </c>
      <c r="J8" s="57">
        <f t="shared" ref="J8:J14" si="1">I8*1.2*0.6</f>
        <v>0</v>
      </c>
      <c r="K8" s="56">
        <f t="shared" ref="K8:K14" si="2">-F8-G8</f>
        <v>0</v>
      </c>
      <c r="L8" s="57">
        <f t="shared" ref="L8:L14" si="3">K8*1.2*0.4</f>
        <v>0</v>
      </c>
      <c r="M8" s="56">
        <f t="shared" ref="M8:M14" si="4">E8+H8</f>
        <v>9</v>
      </c>
      <c r="N8" s="57">
        <f t="shared" ref="N8:N14" si="5">M8*0.7*0.6</f>
        <v>3.78</v>
      </c>
      <c r="O8" s="57">
        <v>0.84</v>
      </c>
      <c r="P8" s="57">
        <f t="shared" ref="P8:P14" si="6">N8-O8</f>
        <v>2.94</v>
      </c>
      <c r="Q8" s="56">
        <f t="shared" ref="Q8:Q14" si="7">E8</f>
        <v>0</v>
      </c>
      <c r="R8" s="57">
        <f t="shared" ref="R8:R14" si="8">Q8*0.5*0.6</f>
        <v>0</v>
      </c>
      <c r="S8" s="57"/>
      <c r="T8" s="57">
        <f t="shared" ref="T8:T14" si="9">R8-S8</f>
        <v>0</v>
      </c>
      <c r="U8" s="57">
        <f t="shared" ref="U8:U14" si="10">N8+R8</f>
        <v>3.78</v>
      </c>
      <c r="V8" s="56">
        <f t="shared" ref="V8:V14" si="11">-H8</f>
        <v>-9</v>
      </c>
      <c r="W8" s="57">
        <f t="shared" ref="W8:W14" si="12">V8*0.5*0.4*0.2</f>
        <v>-0.36</v>
      </c>
      <c r="X8" s="57">
        <f t="shared" ref="X8:X14" si="13">J8+L8+P8+T8+U8+W8</f>
        <v>6.36</v>
      </c>
      <c r="Y8" s="57"/>
      <c r="Z8" s="57">
        <f t="shared" ref="Z8:Z14" si="14">X8</f>
        <v>6.36</v>
      </c>
      <c r="AA8" s="68">
        <v>618001</v>
      </c>
      <c r="AB8" s="87">
        <v>0.1</v>
      </c>
      <c r="AC8" s="88">
        <v>0.3</v>
      </c>
      <c r="AD8" s="89"/>
      <c r="AE8" s="89"/>
    </row>
    <row r="9" ht="30" customHeight="1" spans="1:31">
      <c r="A9" s="76"/>
      <c r="B9" s="77" t="s">
        <v>37</v>
      </c>
      <c r="C9" s="56"/>
      <c r="D9" s="56"/>
      <c r="E9" s="56"/>
      <c r="F9" s="56">
        <v>0</v>
      </c>
      <c r="G9" s="56">
        <v>0</v>
      </c>
      <c r="H9" s="56">
        <v>9</v>
      </c>
      <c r="I9" s="56">
        <f>C9+D9</f>
        <v>0</v>
      </c>
      <c r="J9" s="57">
        <f>I9*1.2*0.6</f>
        <v>0</v>
      </c>
      <c r="K9" s="56">
        <f>-F9-G9</f>
        <v>0</v>
      </c>
      <c r="L9" s="57">
        <f>K9*1.2*0.4</f>
        <v>0</v>
      </c>
      <c r="M9" s="56">
        <f>E9+H9</f>
        <v>9</v>
      </c>
      <c r="N9" s="57">
        <f>M9*0.7*0.6</f>
        <v>3.78</v>
      </c>
      <c r="O9" s="57">
        <v>0.84</v>
      </c>
      <c r="P9" s="57">
        <f>N9-O9</f>
        <v>2.94</v>
      </c>
      <c r="Q9" s="56">
        <f>E9</f>
        <v>0</v>
      </c>
      <c r="R9" s="57">
        <f>Q9*0.5*0.6</f>
        <v>0</v>
      </c>
      <c r="S9" s="57"/>
      <c r="T9" s="57">
        <f>R9-S9</f>
        <v>0</v>
      </c>
      <c r="U9" s="57">
        <f>N9+R9</f>
        <v>3.78</v>
      </c>
      <c r="V9" s="56">
        <f>-H9</f>
        <v>-9</v>
      </c>
      <c r="W9" s="57">
        <f>V9*0.5*0.4*0.2</f>
        <v>-0.36</v>
      </c>
      <c r="X9" s="57">
        <f>J9+L9+P9+T9+U9+W9</f>
        <v>6.36</v>
      </c>
      <c r="Y9" s="57"/>
      <c r="Z9" s="57">
        <f>X9</f>
        <v>6.36</v>
      </c>
      <c r="AB9" s="87">
        <v>0.1</v>
      </c>
      <c r="AC9" s="88">
        <v>0.3</v>
      </c>
      <c r="AD9" s="89"/>
      <c r="AE9" s="89"/>
    </row>
    <row r="10" customHeight="1" spans="1:31">
      <c r="A10" s="76">
        <v>137</v>
      </c>
      <c r="B10" s="77" t="s">
        <v>38</v>
      </c>
      <c r="C10" s="56"/>
      <c r="D10" s="56"/>
      <c r="E10" s="56">
        <v>4</v>
      </c>
      <c r="F10" s="56">
        <v>3</v>
      </c>
      <c r="G10" s="56">
        <v>6</v>
      </c>
      <c r="H10" s="56">
        <v>90</v>
      </c>
      <c r="I10" s="56">
        <f>C10+D10</f>
        <v>0</v>
      </c>
      <c r="J10" s="57">
        <f>I10*1.2*0.6</f>
        <v>0</v>
      </c>
      <c r="K10" s="56">
        <f>-F10-G10</f>
        <v>-9</v>
      </c>
      <c r="L10" s="57">
        <f>K10*1.2*0.4</f>
        <v>-4.32</v>
      </c>
      <c r="M10" s="56">
        <f>E10+H10</f>
        <v>94</v>
      </c>
      <c r="N10" s="57">
        <f>M10*0.7*0.6</f>
        <v>39.48</v>
      </c>
      <c r="O10" s="57">
        <v>21.84</v>
      </c>
      <c r="P10" s="57">
        <f>N10-O10</f>
        <v>17.64</v>
      </c>
      <c r="Q10" s="56">
        <f>E10</f>
        <v>4</v>
      </c>
      <c r="R10" s="57">
        <f>Q10*0.5*0.6</f>
        <v>1.2</v>
      </c>
      <c r="S10" s="57"/>
      <c r="T10" s="57">
        <f>R10-S10</f>
        <v>1.2</v>
      </c>
      <c r="U10" s="57">
        <f>N10+R10</f>
        <v>40.68</v>
      </c>
      <c r="V10" s="56">
        <f>-H10</f>
        <v>-90</v>
      </c>
      <c r="W10" s="57">
        <f>V10*0.5*0.4*0.2</f>
        <v>-3.6</v>
      </c>
      <c r="X10" s="57">
        <f>J10+L10+P10+T10+U10+W10</f>
        <v>51.6</v>
      </c>
      <c r="Y10" s="57"/>
      <c r="Z10" s="57">
        <f>X10</f>
        <v>51.6</v>
      </c>
      <c r="AA10" s="68">
        <v>618002</v>
      </c>
      <c r="AB10" s="90">
        <v>0.015</v>
      </c>
      <c r="AC10" s="88">
        <v>0.3</v>
      </c>
      <c r="AD10" s="89">
        <f t="shared" ref="AD8:AD14" si="15">Z10/0.6*AB10</f>
        <v>1.29</v>
      </c>
      <c r="AE10" s="89">
        <f t="shared" ref="AE8:AE14" si="16">Z10/0.6*AC10</f>
        <v>25.8</v>
      </c>
    </row>
    <row r="11" customHeight="1" spans="1:31">
      <c r="A11" s="76">
        <v>138</v>
      </c>
      <c r="B11" s="77" t="s">
        <v>39</v>
      </c>
      <c r="C11" s="56"/>
      <c r="D11" s="56">
        <v>8</v>
      </c>
      <c r="E11" s="56">
        <v>25</v>
      </c>
      <c r="F11" s="56">
        <v>4</v>
      </c>
      <c r="G11" s="56">
        <v>6</v>
      </c>
      <c r="H11" s="56">
        <v>199</v>
      </c>
      <c r="I11" s="56">
        <f>C11+D11</f>
        <v>8</v>
      </c>
      <c r="J11" s="57">
        <f>I11*1.2*0.6</f>
        <v>5.76</v>
      </c>
      <c r="K11" s="56">
        <f>-F11-G11</f>
        <v>-10</v>
      </c>
      <c r="L11" s="57">
        <f>K11*1.2*0.4</f>
        <v>-4.8</v>
      </c>
      <c r="M11" s="56">
        <f>E11+H11</f>
        <v>224</v>
      </c>
      <c r="N11" s="57">
        <f>M11*0.7*0.6</f>
        <v>94.08</v>
      </c>
      <c r="O11" s="57">
        <v>72.24</v>
      </c>
      <c r="P11" s="57">
        <f>N11-O11</f>
        <v>21.84</v>
      </c>
      <c r="Q11" s="56">
        <f>E11</f>
        <v>25</v>
      </c>
      <c r="R11" s="57">
        <f>Q11*0.5*0.6</f>
        <v>7.5</v>
      </c>
      <c r="S11" s="57">
        <v>3.3</v>
      </c>
      <c r="T11" s="57">
        <f>R11-S11</f>
        <v>4.2</v>
      </c>
      <c r="U11" s="57">
        <f>N11+R11</f>
        <v>101.58</v>
      </c>
      <c r="V11" s="56">
        <f>-H11</f>
        <v>-199</v>
      </c>
      <c r="W11" s="57">
        <f>V11*0.5*0.4*0.2</f>
        <v>-7.96</v>
      </c>
      <c r="X11" s="57">
        <f>J11+L11+P11+T11+U11+W11</f>
        <v>120.62</v>
      </c>
      <c r="Y11" s="57"/>
      <c r="Z11" s="57">
        <f>X11</f>
        <v>120.62</v>
      </c>
      <c r="AA11" s="68">
        <v>618003</v>
      </c>
      <c r="AB11" s="90">
        <v>0.015</v>
      </c>
      <c r="AC11" s="88">
        <v>0.3</v>
      </c>
      <c r="AD11" s="89">
        <f>Z11/0.6*AB11</f>
        <v>3.0155</v>
      </c>
      <c r="AE11" s="89">
        <f>Z11/0.6*AC11</f>
        <v>60.31</v>
      </c>
    </row>
    <row r="12" customHeight="1" spans="1:31">
      <c r="A12" s="76">
        <v>139</v>
      </c>
      <c r="B12" s="77" t="s">
        <v>40</v>
      </c>
      <c r="C12" s="56"/>
      <c r="D12" s="56"/>
      <c r="E12" s="56"/>
      <c r="F12" s="56">
        <v>1</v>
      </c>
      <c r="G12" s="56">
        <v>4</v>
      </c>
      <c r="H12" s="56">
        <v>128</v>
      </c>
      <c r="I12" s="56">
        <f>C12+D12</f>
        <v>0</v>
      </c>
      <c r="J12" s="57">
        <f>I12*1.2*0.6</f>
        <v>0</v>
      </c>
      <c r="K12" s="56">
        <f>-F12-G12</f>
        <v>-5</v>
      </c>
      <c r="L12" s="57">
        <f>K12*1.2*0.4</f>
        <v>-2.4</v>
      </c>
      <c r="M12" s="56">
        <f>E12+H12</f>
        <v>128</v>
      </c>
      <c r="N12" s="57">
        <f>M12*0.7*0.6</f>
        <v>53.76</v>
      </c>
      <c r="O12" s="57">
        <v>46.62</v>
      </c>
      <c r="P12" s="57">
        <f>N12-O12</f>
        <v>7.14</v>
      </c>
      <c r="Q12" s="56">
        <f>E12</f>
        <v>0</v>
      </c>
      <c r="R12" s="57">
        <f>Q12*0.5*0.6</f>
        <v>0</v>
      </c>
      <c r="S12" s="57">
        <v>4.5</v>
      </c>
      <c r="T12" s="57">
        <f>R12-S12</f>
        <v>-4.5</v>
      </c>
      <c r="U12" s="57">
        <f>N12+R12</f>
        <v>53.76</v>
      </c>
      <c r="V12" s="56">
        <f>-H12</f>
        <v>-128</v>
      </c>
      <c r="W12" s="57">
        <f>V12*0.5*0.4*0.2</f>
        <v>-5.12</v>
      </c>
      <c r="X12" s="57">
        <f>J12+L12+P12+T12+U12+W12</f>
        <v>48.88</v>
      </c>
      <c r="Y12" s="57"/>
      <c r="Z12" s="57">
        <f>X12</f>
        <v>48.88</v>
      </c>
      <c r="AA12" s="68">
        <v>618005</v>
      </c>
      <c r="AB12" s="90">
        <v>0.04</v>
      </c>
      <c r="AC12" s="88">
        <v>0.3</v>
      </c>
      <c r="AD12" s="89">
        <f>Z12/0.6*AB12</f>
        <v>3.25866666666667</v>
      </c>
      <c r="AE12" s="89">
        <f>Z12/0.6*AC12</f>
        <v>24.44</v>
      </c>
    </row>
    <row r="13" customHeight="1" spans="1:31">
      <c r="A13" s="76">
        <v>140</v>
      </c>
      <c r="B13" s="77" t="s">
        <v>41</v>
      </c>
      <c r="C13" s="56"/>
      <c r="D13" s="56"/>
      <c r="E13" s="56">
        <v>6</v>
      </c>
      <c r="F13" s="56">
        <v>2</v>
      </c>
      <c r="G13" s="56">
        <v>0</v>
      </c>
      <c r="H13" s="56">
        <v>112</v>
      </c>
      <c r="I13" s="56">
        <f>C13+D13</f>
        <v>0</v>
      </c>
      <c r="J13" s="57">
        <f>I13*1.2*0.6</f>
        <v>0</v>
      </c>
      <c r="K13" s="56">
        <f>-F13-G13</f>
        <v>-2</v>
      </c>
      <c r="L13" s="57">
        <f>K13*1.2*0.4</f>
        <v>-0.96</v>
      </c>
      <c r="M13" s="56">
        <f>E13+H13</f>
        <v>118</v>
      </c>
      <c r="N13" s="57">
        <f>M13*0.7*0.6</f>
        <v>49.56</v>
      </c>
      <c r="O13" s="57">
        <v>45.78</v>
      </c>
      <c r="P13" s="57">
        <f>N13-O13</f>
        <v>3.77999999999999</v>
      </c>
      <c r="Q13" s="56">
        <f>E13</f>
        <v>6</v>
      </c>
      <c r="R13" s="57">
        <f>Q13*0.5*0.6</f>
        <v>1.8</v>
      </c>
      <c r="S13" s="57"/>
      <c r="T13" s="57">
        <f>R13-S13</f>
        <v>1.8</v>
      </c>
      <c r="U13" s="57">
        <f>N13+R13</f>
        <v>51.36</v>
      </c>
      <c r="V13" s="56">
        <f>-H13</f>
        <v>-112</v>
      </c>
      <c r="W13" s="57">
        <f>V13*0.5*0.4*0.2</f>
        <v>-4.48</v>
      </c>
      <c r="X13" s="57">
        <f>J13+L13+P13+T13+U13+W13</f>
        <v>51.5</v>
      </c>
      <c r="Y13" s="57"/>
      <c r="Z13" s="57">
        <f>X13</f>
        <v>51.5</v>
      </c>
      <c r="AA13" s="68">
        <v>618006</v>
      </c>
      <c r="AB13" s="90">
        <v>0.025</v>
      </c>
      <c r="AC13" s="88">
        <v>0.3</v>
      </c>
      <c r="AD13" s="89">
        <f>Z13/0.6*AB13</f>
        <v>2.14583333333333</v>
      </c>
      <c r="AE13" s="89">
        <f>Z13/0.6*AC13</f>
        <v>25.75</v>
      </c>
    </row>
    <row r="14" customHeight="1" spans="1:31">
      <c r="A14" s="76">
        <v>141</v>
      </c>
      <c r="B14" s="77" t="s">
        <v>42</v>
      </c>
      <c r="C14" s="56"/>
      <c r="D14" s="56"/>
      <c r="E14" s="56">
        <v>12</v>
      </c>
      <c r="F14" s="56">
        <v>2</v>
      </c>
      <c r="G14" s="56">
        <v>5</v>
      </c>
      <c r="H14" s="56">
        <v>143</v>
      </c>
      <c r="I14" s="56">
        <f>C14+D14</f>
        <v>0</v>
      </c>
      <c r="J14" s="57">
        <f>I14*1.2*0.6</f>
        <v>0</v>
      </c>
      <c r="K14" s="56">
        <f>-F14-G14</f>
        <v>-7</v>
      </c>
      <c r="L14" s="57">
        <f>K14*1.2*0.4</f>
        <v>-3.36</v>
      </c>
      <c r="M14" s="56">
        <f>E14+H14</f>
        <v>155</v>
      </c>
      <c r="N14" s="57">
        <f>M14*0.7*0.6</f>
        <v>65.1</v>
      </c>
      <c r="O14" s="57">
        <v>36.54</v>
      </c>
      <c r="P14" s="57">
        <f>N14-O14</f>
        <v>28.56</v>
      </c>
      <c r="Q14" s="56">
        <f>E14</f>
        <v>12</v>
      </c>
      <c r="R14" s="57">
        <f>Q14*0.5*0.6</f>
        <v>3.6</v>
      </c>
      <c r="S14" s="57"/>
      <c r="T14" s="57">
        <f>R14-S14</f>
        <v>3.6</v>
      </c>
      <c r="U14" s="57">
        <f>N14+R14</f>
        <v>68.7</v>
      </c>
      <c r="V14" s="56">
        <f>-H14</f>
        <v>-143</v>
      </c>
      <c r="W14" s="57">
        <f>V14*0.5*0.4*0.2</f>
        <v>-5.72</v>
      </c>
      <c r="X14" s="57">
        <f>J14+L14+P14+T14+U14+W14</f>
        <v>91.78</v>
      </c>
      <c r="Y14" s="57"/>
      <c r="Z14" s="57">
        <f>X14</f>
        <v>91.78</v>
      </c>
      <c r="AA14" s="68">
        <v>618009</v>
      </c>
      <c r="AB14" s="90">
        <v>0.07</v>
      </c>
      <c r="AC14" s="88">
        <v>0.3</v>
      </c>
      <c r="AD14" s="89">
        <f>Z14/0.6*AB14</f>
        <v>10.7076666666667</v>
      </c>
      <c r="AE14" s="89">
        <f>Z14/0.6*AC14</f>
        <v>45.89</v>
      </c>
    </row>
    <row r="15" customHeight="1" spans="1:31">
      <c r="A15" s="74"/>
      <c r="B15" s="75" t="s">
        <v>43</v>
      </c>
      <c r="C15" s="52">
        <f t="shared" ref="C15:Z15" si="17">SUM(C16)</f>
        <v>8</v>
      </c>
      <c r="D15" s="52">
        <f>SUM(D16)</f>
        <v>28</v>
      </c>
      <c r="E15" s="52">
        <f>SUM(E16)</f>
        <v>82</v>
      </c>
      <c r="F15" s="52">
        <f>SUM(F16)</f>
        <v>8</v>
      </c>
      <c r="G15" s="52">
        <f>SUM(G16)</f>
        <v>20</v>
      </c>
      <c r="H15" s="52">
        <f>SUM(H16)</f>
        <v>326</v>
      </c>
      <c r="I15" s="52">
        <f>SUM(I16)</f>
        <v>36</v>
      </c>
      <c r="J15" s="53">
        <f>SUM(J16)</f>
        <v>25.92</v>
      </c>
      <c r="K15" s="52">
        <f>SUM(K16)</f>
        <v>-28</v>
      </c>
      <c r="L15" s="53">
        <f>SUM(L16)</f>
        <v>-13.44</v>
      </c>
      <c r="M15" s="52">
        <f>SUM(M16)</f>
        <v>408</v>
      </c>
      <c r="N15" s="53">
        <f>SUM(N16)</f>
        <v>171.36</v>
      </c>
      <c r="O15" s="53">
        <f>SUM(O16)</f>
        <v>140.28</v>
      </c>
      <c r="P15" s="53">
        <f>SUM(P16)</f>
        <v>31.08</v>
      </c>
      <c r="Q15" s="52">
        <f>SUM(Q16)</f>
        <v>82</v>
      </c>
      <c r="R15" s="53">
        <f>SUM(R16)</f>
        <v>24.6</v>
      </c>
      <c r="S15" s="53">
        <f>SUM(S16)</f>
        <v>7.5</v>
      </c>
      <c r="T15" s="53">
        <f>SUM(T16)</f>
        <v>17.1</v>
      </c>
      <c r="U15" s="53">
        <f>SUM(U16)</f>
        <v>195.96</v>
      </c>
      <c r="V15" s="52">
        <f>SUM(V16)</f>
        <v>-326</v>
      </c>
      <c r="W15" s="53">
        <f>SUM(W16)</f>
        <v>-13.04</v>
      </c>
      <c r="X15" s="53">
        <f>SUM(X16)</f>
        <v>243.58</v>
      </c>
      <c r="Y15" s="53">
        <f>SUM(Y16)</f>
        <v>0</v>
      </c>
      <c r="Z15" s="53">
        <f>SUM(Z16)</f>
        <v>243.58</v>
      </c>
      <c r="AB15" s="86"/>
      <c r="AC15" s="76"/>
      <c r="AD15" s="89"/>
      <c r="AE15" s="89"/>
    </row>
    <row r="16" customHeight="1" spans="1:31">
      <c r="A16" s="76">
        <v>142</v>
      </c>
      <c r="B16" s="77" t="s">
        <v>43</v>
      </c>
      <c r="C16" s="56">
        <v>8</v>
      </c>
      <c r="D16" s="56">
        <v>28</v>
      </c>
      <c r="E16" s="56">
        <v>82</v>
      </c>
      <c r="F16" s="56">
        <v>8</v>
      </c>
      <c r="G16" s="56">
        <v>20</v>
      </c>
      <c r="H16" s="56">
        <v>326</v>
      </c>
      <c r="I16" s="56">
        <f t="shared" ref="I16:I20" si="18">C16+D16</f>
        <v>36</v>
      </c>
      <c r="J16" s="57">
        <f t="shared" ref="J16:J20" si="19">I16*1.2*0.6</f>
        <v>25.92</v>
      </c>
      <c r="K16" s="56">
        <f t="shared" ref="K16:K20" si="20">-F16-G16</f>
        <v>-28</v>
      </c>
      <c r="L16" s="57">
        <f t="shared" ref="L16:L20" si="21">K16*1.2*0.4</f>
        <v>-13.44</v>
      </c>
      <c r="M16" s="56">
        <f t="shared" ref="M16:M20" si="22">E16+H16</f>
        <v>408</v>
      </c>
      <c r="N16" s="57">
        <f t="shared" ref="N16:N20" si="23">M16*0.7*0.6</f>
        <v>171.36</v>
      </c>
      <c r="O16" s="57">
        <v>140.28</v>
      </c>
      <c r="P16" s="57">
        <f t="shared" ref="P16:P20" si="24">N16-O16</f>
        <v>31.08</v>
      </c>
      <c r="Q16" s="56">
        <f t="shared" ref="Q16:Q20" si="25">E16</f>
        <v>82</v>
      </c>
      <c r="R16" s="57">
        <f t="shared" ref="R16:R20" si="26">Q16*0.5*0.6</f>
        <v>24.6</v>
      </c>
      <c r="S16" s="57">
        <v>7.5</v>
      </c>
      <c r="T16" s="57">
        <f t="shared" ref="T16:T20" si="27">R16-S16</f>
        <v>17.1</v>
      </c>
      <c r="U16" s="57">
        <f t="shared" ref="U16:U20" si="28">N16+R16</f>
        <v>195.96</v>
      </c>
      <c r="V16" s="56">
        <f t="shared" ref="V16:V20" si="29">-H16</f>
        <v>-326</v>
      </c>
      <c r="W16" s="57">
        <f t="shared" ref="W16:W20" si="30">V16*0.5*0.4*0.2</f>
        <v>-13.04</v>
      </c>
      <c r="X16" s="57">
        <f t="shared" ref="X16:X20" si="31">J16+L16+P16+T16+U16+W16</f>
        <v>243.58</v>
      </c>
      <c r="Y16" s="57"/>
      <c r="Z16" s="57">
        <f t="shared" ref="Z16:Z20" si="32">X16</f>
        <v>243.58</v>
      </c>
      <c r="AA16" s="68">
        <v>618004</v>
      </c>
      <c r="AB16" s="90">
        <v>0.025</v>
      </c>
      <c r="AC16" s="88">
        <v>0.3</v>
      </c>
      <c r="AD16" s="89">
        <f t="shared" ref="AD16:AD20" si="33">Z16/0.6*AB16</f>
        <v>10.1491666666667</v>
      </c>
      <c r="AE16" s="89">
        <f t="shared" ref="AE16:AE20" si="34">Z16/0.6*AC16</f>
        <v>121.79</v>
      </c>
    </row>
    <row r="17" customHeight="1" spans="1:31">
      <c r="A17" s="74"/>
      <c r="B17" s="75" t="s">
        <v>44</v>
      </c>
      <c r="C17" s="52">
        <f t="shared" ref="C17:Z17" si="35">SUM(C18)</f>
        <v>0</v>
      </c>
      <c r="D17" s="52">
        <f>SUM(D18)</f>
        <v>0</v>
      </c>
      <c r="E17" s="52">
        <f>SUM(E18)</f>
        <v>3</v>
      </c>
      <c r="F17" s="52">
        <f>SUM(F18)</f>
        <v>1</v>
      </c>
      <c r="G17" s="52">
        <f>SUM(G18)</f>
        <v>3</v>
      </c>
      <c r="H17" s="52">
        <f>SUM(H18)</f>
        <v>45</v>
      </c>
      <c r="I17" s="52">
        <f>SUM(I18)</f>
        <v>0</v>
      </c>
      <c r="J17" s="53">
        <f>SUM(J18)</f>
        <v>0</v>
      </c>
      <c r="K17" s="52">
        <f>SUM(K18)</f>
        <v>-4</v>
      </c>
      <c r="L17" s="53">
        <f>SUM(L18)</f>
        <v>-1.92</v>
      </c>
      <c r="M17" s="52">
        <f>SUM(M18)</f>
        <v>48</v>
      </c>
      <c r="N17" s="53">
        <f>SUM(N18)</f>
        <v>20.16</v>
      </c>
      <c r="O17" s="53">
        <f>SUM(O18)</f>
        <v>10.92</v>
      </c>
      <c r="P17" s="53">
        <f>SUM(P18)</f>
        <v>9.24</v>
      </c>
      <c r="Q17" s="52">
        <f>SUM(Q18)</f>
        <v>3</v>
      </c>
      <c r="R17" s="53">
        <f>SUM(R18)</f>
        <v>0.9</v>
      </c>
      <c r="S17" s="53">
        <f>SUM(S18)</f>
        <v>0</v>
      </c>
      <c r="T17" s="53">
        <f>SUM(T18)</f>
        <v>0.9</v>
      </c>
      <c r="U17" s="53">
        <f>SUM(U18)</f>
        <v>21.06</v>
      </c>
      <c r="V17" s="52">
        <f>SUM(V18)</f>
        <v>-45</v>
      </c>
      <c r="W17" s="53">
        <f>SUM(W18)</f>
        <v>-1.8</v>
      </c>
      <c r="X17" s="53">
        <f>SUM(X18)</f>
        <v>27.48</v>
      </c>
      <c r="Y17" s="53">
        <f>SUM(Y18)</f>
        <v>0</v>
      </c>
      <c r="Z17" s="53">
        <f>SUM(Z18)</f>
        <v>27.48</v>
      </c>
      <c r="AB17" s="86"/>
      <c r="AC17" s="76"/>
      <c r="AD17" s="89"/>
      <c r="AE17" s="89"/>
    </row>
    <row r="18" customHeight="1" spans="1:31">
      <c r="A18" s="76">
        <v>143</v>
      </c>
      <c r="B18" s="77" t="s">
        <v>44</v>
      </c>
      <c r="C18" s="56"/>
      <c r="D18" s="56"/>
      <c r="E18" s="56">
        <v>3</v>
      </c>
      <c r="F18" s="56">
        <v>1</v>
      </c>
      <c r="G18" s="56">
        <v>3</v>
      </c>
      <c r="H18" s="56">
        <v>45</v>
      </c>
      <c r="I18" s="56">
        <f>C18+D18</f>
        <v>0</v>
      </c>
      <c r="J18" s="57">
        <f>I18*1.2*0.6</f>
        <v>0</v>
      </c>
      <c r="K18" s="56">
        <f>-F18-G18</f>
        <v>-4</v>
      </c>
      <c r="L18" s="57">
        <f>K18*1.2*0.4</f>
        <v>-1.92</v>
      </c>
      <c r="M18" s="56">
        <f>E18+H18</f>
        <v>48</v>
      </c>
      <c r="N18" s="57">
        <f>M18*0.7*0.6</f>
        <v>20.16</v>
      </c>
      <c r="O18" s="57">
        <v>10.92</v>
      </c>
      <c r="P18" s="57">
        <f>N18-O18</f>
        <v>9.24</v>
      </c>
      <c r="Q18" s="56">
        <f>E18</f>
        <v>3</v>
      </c>
      <c r="R18" s="57">
        <f>Q18*0.5*0.6</f>
        <v>0.9</v>
      </c>
      <c r="S18" s="57"/>
      <c r="T18" s="57">
        <f>R18-S18</f>
        <v>0.9</v>
      </c>
      <c r="U18" s="57">
        <f>N18+R18</f>
        <v>21.06</v>
      </c>
      <c r="V18" s="56">
        <f>-H18</f>
        <v>-45</v>
      </c>
      <c r="W18" s="57">
        <f>V18*0.5*0.4*0.2</f>
        <v>-1.8</v>
      </c>
      <c r="X18" s="57">
        <f>J18+L18+P18+T18+U18+W18</f>
        <v>27.48</v>
      </c>
      <c r="Y18" s="57"/>
      <c r="Z18" s="57">
        <f>X18</f>
        <v>27.48</v>
      </c>
      <c r="AA18" s="68">
        <v>618007</v>
      </c>
      <c r="AB18" s="90">
        <v>0.07</v>
      </c>
      <c r="AC18" s="88">
        <v>0.3</v>
      </c>
      <c r="AD18" s="89">
        <f>Z18/0.6*AB18</f>
        <v>3.206</v>
      </c>
      <c r="AE18" s="89">
        <f>Z18/0.6*AC18</f>
        <v>13.74</v>
      </c>
    </row>
    <row r="19" customHeight="1" spans="1:31">
      <c r="A19" s="74"/>
      <c r="B19" s="75" t="s">
        <v>45</v>
      </c>
      <c r="C19" s="52">
        <f t="shared" ref="C19:Z19" si="36">SUM(C20)</f>
        <v>0</v>
      </c>
      <c r="D19" s="52">
        <f>SUM(D20)</f>
        <v>0</v>
      </c>
      <c r="E19" s="52">
        <f>SUM(E20)</f>
        <v>0</v>
      </c>
      <c r="F19" s="52">
        <f>SUM(F20)</f>
        <v>1</v>
      </c>
      <c r="G19" s="52">
        <f>SUM(G20)</f>
        <v>0</v>
      </c>
      <c r="H19" s="52">
        <f>SUM(H20)</f>
        <v>48</v>
      </c>
      <c r="I19" s="52">
        <f>SUM(I20)</f>
        <v>0</v>
      </c>
      <c r="J19" s="53">
        <f>SUM(J20)</f>
        <v>0</v>
      </c>
      <c r="K19" s="52">
        <f>SUM(K20)</f>
        <v>-1</v>
      </c>
      <c r="L19" s="53">
        <f>SUM(L20)</f>
        <v>-0.48</v>
      </c>
      <c r="M19" s="52">
        <f>SUM(M20)</f>
        <v>48</v>
      </c>
      <c r="N19" s="53">
        <f>SUM(N20)</f>
        <v>20.16</v>
      </c>
      <c r="O19" s="53">
        <f>SUM(O20)</f>
        <v>16.8</v>
      </c>
      <c r="P19" s="53">
        <f>SUM(P20)</f>
        <v>3.36</v>
      </c>
      <c r="Q19" s="52">
        <f>SUM(Q20)</f>
        <v>0</v>
      </c>
      <c r="R19" s="53">
        <f>SUM(R20)</f>
        <v>0</v>
      </c>
      <c r="S19" s="53">
        <f>SUM(S20)</f>
        <v>0</v>
      </c>
      <c r="T19" s="53">
        <f>SUM(T20)</f>
        <v>0</v>
      </c>
      <c r="U19" s="53">
        <f>SUM(U20)</f>
        <v>20.16</v>
      </c>
      <c r="V19" s="52">
        <f>SUM(V20)</f>
        <v>-48</v>
      </c>
      <c r="W19" s="53">
        <f>SUM(W20)</f>
        <v>-1.92</v>
      </c>
      <c r="X19" s="53">
        <f>SUM(X20)</f>
        <v>21.12</v>
      </c>
      <c r="Y19" s="53">
        <f>SUM(Y20)</f>
        <v>0</v>
      </c>
      <c r="Z19" s="53">
        <f>SUM(Z20)</f>
        <v>21.12</v>
      </c>
      <c r="AB19" s="86"/>
      <c r="AC19" s="76"/>
      <c r="AD19" s="89"/>
      <c r="AE19" s="89"/>
    </row>
    <row r="20" customHeight="1" spans="1:31">
      <c r="A20" s="76">
        <v>144</v>
      </c>
      <c r="B20" s="77" t="s">
        <v>45</v>
      </c>
      <c r="C20" s="56"/>
      <c r="D20" s="56"/>
      <c r="E20" s="56"/>
      <c r="F20" s="56">
        <v>1</v>
      </c>
      <c r="G20" s="56">
        <v>0</v>
      </c>
      <c r="H20" s="56">
        <v>48</v>
      </c>
      <c r="I20" s="56">
        <f>C20+D20</f>
        <v>0</v>
      </c>
      <c r="J20" s="57">
        <f>I20*1.2*0.6</f>
        <v>0</v>
      </c>
      <c r="K20" s="56">
        <f>-F20-G20</f>
        <v>-1</v>
      </c>
      <c r="L20" s="57">
        <f>K20*1.2*0.4</f>
        <v>-0.48</v>
      </c>
      <c r="M20" s="56">
        <f>E20+H20</f>
        <v>48</v>
      </c>
      <c r="N20" s="57">
        <f>M20*0.7*0.6</f>
        <v>20.16</v>
      </c>
      <c r="O20" s="57">
        <v>16.8</v>
      </c>
      <c r="P20" s="57">
        <f>N20-O20</f>
        <v>3.36</v>
      </c>
      <c r="Q20" s="56">
        <f>E20</f>
        <v>0</v>
      </c>
      <c r="R20" s="57">
        <f>Q20*0.5*0.6</f>
        <v>0</v>
      </c>
      <c r="S20" s="57"/>
      <c r="T20" s="57">
        <f>R20-S20</f>
        <v>0</v>
      </c>
      <c r="U20" s="57">
        <f>N20+R20</f>
        <v>20.16</v>
      </c>
      <c r="V20" s="56">
        <f>-H20</f>
        <v>-48</v>
      </c>
      <c r="W20" s="57">
        <f>V20*0.5*0.4*0.2</f>
        <v>-1.92</v>
      </c>
      <c r="X20" s="57">
        <f>J20+L20+P20+T20+U20+W20</f>
        <v>21.12</v>
      </c>
      <c r="Y20" s="57"/>
      <c r="Z20" s="57">
        <f>X20</f>
        <v>21.12</v>
      </c>
      <c r="AA20" s="68">
        <v>618008</v>
      </c>
      <c r="AB20" s="90">
        <v>0.07</v>
      </c>
      <c r="AC20" s="88">
        <v>0.3</v>
      </c>
      <c r="AD20" s="89">
        <f>Z20/0.6*AB20</f>
        <v>2.464</v>
      </c>
      <c r="AE20" s="89">
        <f>Z20/0.6*AC20</f>
        <v>10.56</v>
      </c>
    </row>
  </sheetData>
  <autoFilter ref="A6:V20"/>
  <mergeCells count="17">
    <mergeCell ref="A1:B1"/>
    <mergeCell ref="A2:Z2"/>
    <mergeCell ref="C4:H4"/>
    <mergeCell ref="I4:J4"/>
    <mergeCell ref="K4:L4"/>
    <mergeCell ref="M4:P4"/>
    <mergeCell ref="Q4:T4"/>
    <mergeCell ref="V4:W4"/>
    <mergeCell ref="Y4:Z4"/>
    <mergeCell ref="A4:A6"/>
    <mergeCell ref="B4:B6"/>
    <mergeCell ref="U4:U5"/>
    <mergeCell ref="X4:X5"/>
    <mergeCell ref="AB4:AB5"/>
    <mergeCell ref="AC4:AC5"/>
    <mergeCell ref="AD4:AD5"/>
    <mergeCell ref="AE4:AE5"/>
  </mergeCells>
  <pageMargins left="0.0777777777777778" right="0.15625" top="0.393055555555556" bottom="0.313888888888889" header="0.313888888888889" footer="0.15625"/>
  <pageSetup paperSize="9" scale="60" fitToHeight="12" orientation="landscape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R9"/>
  <sheetViews>
    <sheetView workbookViewId="0">
      <pane xSplit="2" ySplit="7" topLeftCell="C8" activePane="bottomRight" state="frozen"/>
      <selection/>
      <selection pane="topRight"/>
      <selection pane="bottomLeft"/>
      <selection pane="bottomRight" activeCell="M9" sqref="M9"/>
    </sheetView>
  </sheetViews>
  <sheetFormatPr defaultColWidth="9.81481481481482" defaultRowHeight="14.4"/>
  <cols>
    <col min="1" max="1" width="5.12962962962963" style="29" customWidth="1"/>
    <col min="2" max="2" width="27.6296296296296" style="33" customWidth="1"/>
    <col min="3" max="3" width="8.25925925925926" style="29" customWidth="1"/>
    <col min="4" max="4" width="8.5" style="29" customWidth="1"/>
    <col min="5" max="5" width="9.25925925925926" style="29" customWidth="1"/>
    <col min="6" max="6" width="11" style="29" customWidth="1"/>
    <col min="7" max="10" width="10.5" style="29" customWidth="1"/>
    <col min="11" max="11" width="12.5" style="29" customWidth="1"/>
    <col min="12" max="13" width="10.7592592592593" style="29" customWidth="1"/>
    <col min="14" max="14" width="9" style="29"/>
    <col min="17" max="17" width="8.88888888888889" customWidth="1"/>
  </cols>
  <sheetData>
    <row r="1" s="29" customFormat="1" ht="24" customHeight="1" spans="1:2">
      <c r="A1" s="34" t="s">
        <v>213</v>
      </c>
      <c r="B1" s="34"/>
    </row>
    <row r="2" s="29" customFormat="1" ht="30" customHeight="1" spans="1:13">
      <c r="A2" s="35" t="s">
        <v>214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="29" customFormat="1" ht="18" customHeight="1" spans="2:13">
      <c r="B3" s="33"/>
      <c r="K3" s="58"/>
      <c r="L3" s="58"/>
      <c r="M3" s="58" t="s">
        <v>2</v>
      </c>
    </row>
    <row r="4" s="30" customFormat="1" ht="24" customHeight="1" spans="1:13">
      <c r="A4" s="36" t="s">
        <v>3</v>
      </c>
      <c r="B4" s="37" t="s">
        <v>215</v>
      </c>
      <c r="C4" s="38" t="s">
        <v>216</v>
      </c>
      <c r="D4" s="39"/>
      <c r="E4" s="39"/>
      <c r="F4" s="39"/>
      <c r="G4" s="39"/>
      <c r="H4" s="39"/>
      <c r="I4" s="39"/>
      <c r="J4" s="39"/>
      <c r="K4" s="36" t="s">
        <v>217</v>
      </c>
      <c r="L4" s="49" t="s">
        <v>14</v>
      </c>
      <c r="M4" s="49"/>
    </row>
    <row r="5" s="30" customFormat="1" ht="24" customHeight="1" spans="1:18">
      <c r="A5" s="40"/>
      <c r="B5" s="41"/>
      <c r="C5" s="42" t="s">
        <v>48</v>
      </c>
      <c r="D5" s="42" t="s">
        <v>49</v>
      </c>
      <c r="E5" s="42" t="s">
        <v>50</v>
      </c>
      <c r="F5" s="43" t="s">
        <v>188</v>
      </c>
      <c r="G5" s="44" t="s">
        <v>190</v>
      </c>
      <c r="H5" s="45"/>
      <c r="I5" s="59"/>
      <c r="J5" s="43" t="s">
        <v>218</v>
      </c>
      <c r="K5" s="40"/>
      <c r="L5" s="36" t="s">
        <v>17</v>
      </c>
      <c r="M5" s="36" t="s">
        <v>72</v>
      </c>
      <c r="O5" s="60" t="s">
        <v>56</v>
      </c>
      <c r="P5" s="49" t="s">
        <v>57</v>
      </c>
      <c r="Q5" s="49" t="s">
        <v>58</v>
      </c>
      <c r="R5" s="49" t="s">
        <v>59</v>
      </c>
    </row>
    <row r="6" s="30" customFormat="1" ht="50" customHeight="1" spans="1:18">
      <c r="A6" s="40"/>
      <c r="B6" s="41"/>
      <c r="C6" s="46"/>
      <c r="D6" s="46"/>
      <c r="E6" s="46"/>
      <c r="F6" s="43"/>
      <c r="G6" s="43" t="s">
        <v>219</v>
      </c>
      <c r="H6" s="43" t="s">
        <v>220</v>
      </c>
      <c r="I6" s="43" t="s">
        <v>221</v>
      </c>
      <c r="J6" s="43"/>
      <c r="K6" s="47"/>
      <c r="L6" s="47"/>
      <c r="M6" s="47"/>
      <c r="O6" s="60"/>
      <c r="P6" s="49"/>
      <c r="Q6" s="49"/>
      <c r="R6" s="49"/>
    </row>
    <row r="7" s="30" customFormat="1" ht="30" customHeight="1" spans="1:18">
      <c r="A7" s="47"/>
      <c r="B7" s="48"/>
      <c r="C7" s="49" t="s">
        <v>73</v>
      </c>
      <c r="D7" s="49" t="s">
        <v>74</v>
      </c>
      <c r="E7" s="49" t="s">
        <v>75</v>
      </c>
      <c r="F7" s="49" t="s">
        <v>222</v>
      </c>
      <c r="G7" s="49" t="s">
        <v>223</v>
      </c>
      <c r="H7" s="49" t="s">
        <v>78</v>
      </c>
      <c r="I7" s="49" t="s">
        <v>224</v>
      </c>
      <c r="J7" s="49" t="s">
        <v>225</v>
      </c>
      <c r="K7" s="61" t="s">
        <v>226</v>
      </c>
      <c r="L7" s="49" t="s">
        <v>82</v>
      </c>
      <c r="M7" s="49" t="s">
        <v>83</v>
      </c>
      <c r="O7" s="62"/>
      <c r="P7" s="62"/>
      <c r="Q7" s="62"/>
      <c r="R7" s="62"/>
    </row>
    <row r="8" s="31" customFormat="1" ht="21" customHeight="1" spans="1:18">
      <c r="A8" s="50"/>
      <c r="B8" s="51" t="s">
        <v>26</v>
      </c>
      <c r="C8" s="52">
        <f t="shared" ref="C8:R8" si="0">C9</f>
        <v>6</v>
      </c>
      <c r="D8" s="52">
        <f>D9</f>
        <v>8</v>
      </c>
      <c r="E8" s="52">
        <f>E9</f>
        <v>314</v>
      </c>
      <c r="F8" s="53">
        <f>F9</f>
        <v>16.8</v>
      </c>
      <c r="G8" s="53">
        <f>G9</f>
        <v>157</v>
      </c>
      <c r="H8" s="53">
        <f>H9</f>
        <v>110.5</v>
      </c>
      <c r="I8" s="53">
        <f>I9</f>
        <v>46.5</v>
      </c>
      <c r="J8" s="53">
        <f>J9</f>
        <v>157</v>
      </c>
      <c r="K8" s="53">
        <f>K9</f>
        <v>220.3</v>
      </c>
      <c r="L8" s="53">
        <f>L9</f>
        <v>0</v>
      </c>
      <c r="M8" s="53">
        <f>M9</f>
        <v>220.3</v>
      </c>
      <c r="O8" s="63"/>
      <c r="P8" s="63"/>
      <c r="Q8" s="63"/>
      <c r="R8" s="63"/>
    </row>
    <row r="9" s="32" customFormat="1" ht="20.1" customHeight="1" spans="1:18">
      <c r="A9" s="54">
        <v>33</v>
      </c>
      <c r="B9" s="55" t="s">
        <v>37</v>
      </c>
      <c r="C9" s="56">
        <v>6</v>
      </c>
      <c r="D9" s="56">
        <v>8</v>
      </c>
      <c r="E9" s="56">
        <v>314</v>
      </c>
      <c r="F9" s="57">
        <f>(C9+D9)*1.2</f>
        <v>16.8</v>
      </c>
      <c r="G9" s="57">
        <f>E9*0.5</f>
        <v>157</v>
      </c>
      <c r="H9" s="57">
        <v>110.5</v>
      </c>
      <c r="I9" s="57">
        <f>G9-H9</f>
        <v>46.5</v>
      </c>
      <c r="J9" s="57">
        <f>G9</f>
        <v>157</v>
      </c>
      <c r="K9" s="57">
        <f>F9+I9+J9</f>
        <v>220.3</v>
      </c>
      <c r="L9" s="57"/>
      <c r="M9" s="57">
        <f>K9</f>
        <v>220.3</v>
      </c>
      <c r="N9" s="64">
        <v>618001</v>
      </c>
      <c r="O9" s="65">
        <v>0.1</v>
      </c>
      <c r="P9" s="65">
        <v>0.3</v>
      </c>
      <c r="Q9" s="66">
        <f>M9/0.6*O9</f>
        <v>36.7166666666667</v>
      </c>
      <c r="R9" s="54">
        <f>M9/0.6*P9</f>
        <v>110.15</v>
      </c>
    </row>
  </sheetData>
  <autoFilter ref="A7:N9"/>
  <mergeCells count="19">
    <mergeCell ref="A1:B1"/>
    <mergeCell ref="A2:M2"/>
    <mergeCell ref="C4:J4"/>
    <mergeCell ref="L4:M4"/>
    <mergeCell ref="G5:I5"/>
    <mergeCell ref="A4:A7"/>
    <mergeCell ref="B4:B7"/>
    <mergeCell ref="C5:C6"/>
    <mergeCell ref="D5:D6"/>
    <mergeCell ref="E5:E6"/>
    <mergeCell ref="F5:F6"/>
    <mergeCell ref="J5:J6"/>
    <mergeCell ref="K4:K6"/>
    <mergeCell ref="L5:L6"/>
    <mergeCell ref="M5:M6"/>
    <mergeCell ref="O5:O6"/>
    <mergeCell ref="P5:P6"/>
    <mergeCell ref="Q5:Q6"/>
    <mergeCell ref="R5:R6"/>
  </mergeCells>
  <pageMargins left="0.75" right="0.75" top="1" bottom="1" header="0.511805555555556" footer="0.511805555555556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38"/>
  <sheetViews>
    <sheetView workbookViewId="0">
      <selection activeCell="E19" sqref="E19"/>
    </sheetView>
  </sheetViews>
  <sheetFormatPr defaultColWidth="9.81481481481482" defaultRowHeight="20.1" customHeight="1"/>
  <cols>
    <col min="1" max="1" width="20.7592592592593" style="2" customWidth="1"/>
    <col min="2" max="2" width="16.7592592592593" style="2" customWidth="1"/>
    <col min="3" max="3" width="20" style="2" hidden="1" customWidth="1"/>
    <col min="4" max="4" width="14.1296296296296" style="2" customWidth="1"/>
    <col min="5" max="5" width="34.7592592592593" style="2" customWidth="1"/>
    <col min="6" max="6" width="29.6296296296296" style="2" customWidth="1"/>
    <col min="7" max="9" width="14.1296296296296" style="2" customWidth="1"/>
    <col min="10" max="10" width="8.62962962962963" style="2" customWidth="1"/>
    <col min="11" max="11" width="9.5" style="2" customWidth="1"/>
    <col min="12" max="16379" width="16.7592592592593" style="2" customWidth="1"/>
    <col min="16380" max="16384" width="16.7592592592593" style="2"/>
  </cols>
  <sheetData>
    <row r="1" customHeight="1" spans="1:9">
      <c r="A1" s="3"/>
      <c r="B1" s="4" t="s">
        <v>227</v>
      </c>
      <c r="C1" s="4" t="s">
        <v>228</v>
      </c>
      <c r="D1" s="4" t="s">
        <v>229</v>
      </c>
      <c r="E1" s="4" t="s">
        <v>230</v>
      </c>
      <c r="F1" s="4" t="s">
        <v>231</v>
      </c>
      <c r="G1" s="4" t="s">
        <v>232</v>
      </c>
      <c r="H1" s="5"/>
      <c r="I1" s="5"/>
    </row>
    <row r="2" customHeight="1" spans="1:7">
      <c r="A2" s="6" t="s">
        <v>233</v>
      </c>
      <c r="B2" s="7">
        <v>35270.64</v>
      </c>
      <c r="C2" s="8">
        <v>-327.66</v>
      </c>
      <c r="D2" s="9" t="s">
        <v>234</v>
      </c>
      <c r="E2" s="3" t="s">
        <v>235</v>
      </c>
      <c r="F2" s="3" t="s">
        <v>236</v>
      </c>
      <c r="G2" s="3"/>
    </row>
    <row r="3" customHeight="1" spans="1:7">
      <c r="A3" s="6" t="s">
        <v>237</v>
      </c>
      <c r="B3" s="7">
        <v>19344.06</v>
      </c>
      <c r="C3" s="8">
        <v>-90.96</v>
      </c>
      <c r="D3" s="9" t="s">
        <v>234</v>
      </c>
      <c r="E3" s="3" t="s">
        <v>235</v>
      </c>
      <c r="F3" s="3" t="s">
        <v>236</v>
      </c>
      <c r="G3" s="3"/>
    </row>
    <row r="4" customHeight="1" spans="1:7">
      <c r="A4" s="6" t="s">
        <v>238</v>
      </c>
      <c r="B4" s="7">
        <v>7496.76</v>
      </c>
      <c r="C4" s="8">
        <v>-113.58</v>
      </c>
      <c r="D4" s="9" t="s">
        <v>234</v>
      </c>
      <c r="E4" s="3" t="s">
        <v>239</v>
      </c>
      <c r="F4" s="3" t="s">
        <v>236</v>
      </c>
      <c r="G4" s="3"/>
    </row>
    <row r="5" customHeight="1" spans="1:7">
      <c r="A5" s="6" t="s">
        <v>240</v>
      </c>
      <c r="B5" s="7">
        <v>8348.7</v>
      </c>
      <c r="C5" s="8">
        <v>-190.9</v>
      </c>
      <c r="D5" s="9" t="s">
        <v>234</v>
      </c>
      <c r="E5" s="3" t="s">
        <v>239</v>
      </c>
      <c r="F5" s="3" t="s">
        <v>236</v>
      </c>
      <c r="G5" s="3"/>
    </row>
    <row r="6" customHeight="1" spans="1:7">
      <c r="A6" s="6" t="s">
        <v>241</v>
      </c>
      <c r="B6" s="7">
        <v>3113.64</v>
      </c>
      <c r="C6" s="8">
        <v>-315.36</v>
      </c>
      <c r="D6" s="9" t="s">
        <v>234</v>
      </c>
      <c r="E6" s="3" t="s">
        <v>239</v>
      </c>
      <c r="F6" s="3" t="s">
        <v>236</v>
      </c>
      <c r="G6" s="3"/>
    </row>
    <row r="7" customHeight="1" spans="1:7">
      <c r="A7" s="6" t="s">
        <v>242</v>
      </c>
      <c r="B7" s="7">
        <v>2.7</v>
      </c>
      <c r="C7" s="8">
        <v>-4728.96</v>
      </c>
      <c r="D7" s="9" t="s">
        <v>234</v>
      </c>
      <c r="E7" s="3" t="s">
        <v>239</v>
      </c>
      <c r="F7" s="3" t="s">
        <v>236</v>
      </c>
      <c r="G7" s="3"/>
    </row>
    <row r="8" customHeight="1" spans="1:7">
      <c r="A8" s="10" t="s">
        <v>243</v>
      </c>
      <c r="B8" s="7">
        <v>11148.4</v>
      </c>
      <c r="C8" s="8"/>
      <c r="D8" s="9" t="s">
        <v>244</v>
      </c>
      <c r="E8" s="3" t="s">
        <v>245</v>
      </c>
      <c r="F8" s="3" t="s">
        <v>246</v>
      </c>
      <c r="G8" s="3" t="s">
        <v>247</v>
      </c>
    </row>
    <row r="9" customHeight="1" spans="1:7">
      <c r="A9" s="11"/>
      <c r="B9" s="7">
        <v>7641.74</v>
      </c>
      <c r="C9" s="8">
        <v>-4.08</v>
      </c>
      <c r="D9" s="12" t="s">
        <v>234</v>
      </c>
      <c r="E9" s="3" t="s">
        <v>239</v>
      </c>
      <c r="F9" s="3" t="s">
        <v>236</v>
      </c>
      <c r="G9" s="3"/>
    </row>
    <row r="10" customHeight="1" spans="1:7">
      <c r="A10" s="10" t="s">
        <v>248</v>
      </c>
      <c r="B10" s="7">
        <v>222.36</v>
      </c>
      <c r="C10" s="8">
        <v>-19.14</v>
      </c>
      <c r="D10" s="9" t="s">
        <v>244</v>
      </c>
      <c r="E10" s="3" t="s">
        <v>249</v>
      </c>
      <c r="F10" s="3" t="s">
        <v>246</v>
      </c>
      <c r="G10" s="3" t="s">
        <v>247</v>
      </c>
    </row>
    <row r="11" customHeight="1" spans="1:7">
      <c r="A11" s="13"/>
      <c r="B11" s="7">
        <v>0.92</v>
      </c>
      <c r="C11" s="8"/>
      <c r="D11" s="9" t="s">
        <v>244</v>
      </c>
      <c r="E11" s="3" t="s">
        <v>250</v>
      </c>
      <c r="F11" s="3" t="s">
        <v>246</v>
      </c>
      <c r="G11" s="3" t="s">
        <v>247</v>
      </c>
    </row>
    <row r="12" customHeight="1" spans="1:7">
      <c r="A12" s="3"/>
      <c r="B12" s="7">
        <f>SUM(B2:B11)</f>
        <v>92589.92</v>
      </c>
      <c r="C12" s="8">
        <f>SUM(C2:C10)</f>
        <v>-5790.64</v>
      </c>
      <c r="D12" s="8"/>
      <c r="E12" s="3"/>
      <c r="F12" s="3"/>
      <c r="G12" s="3"/>
    </row>
    <row r="14" customHeight="1" spans="1:2">
      <c r="A14" s="14"/>
      <c r="B14" s="14"/>
    </row>
    <row r="15" customHeight="1" spans="1:4">
      <c r="A15" s="2" t="s">
        <v>251</v>
      </c>
      <c r="B15" s="2">
        <v>80962.48</v>
      </c>
      <c r="D15" s="2">
        <f>B12-B15-B16-B17</f>
        <v>8284.44</v>
      </c>
    </row>
    <row r="16" ht="48" customHeight="1" spans="1:2">
      <c r="A16" s="15" t="s">
        <v>252</v>
      </c>
      <c r="B16" s="16">
        <v>2497</v>
      </c>
    </row>
    <row r="17" ht="48" customHeight="1" spans="1:2">
      <c r="A17" s="15" t="s">
        <v>253</v>
      </c>
      <c r="B17" s="16">
        <v>846</v>
      </c>
    </row>
    <row r="18" ht="48" customHeight="1" spans="1:2">
      <c r="A18" s="17" t="s">
        <v>254</v>
      </c>
      <c r="B18" s="18">
        <v>187.2</v>
      </c>
    </row>
    <row r="19" ht="48" customHeight="1" spans="1:2">
      <c r="A19" s="17" t="s">
        <v>255</v>
      </c>
      <c r="B19" s="18">
        <v>8097.24</v>
      </c>
    </row>
    <row r="20" customHeight="1" spans="1:2">
      <c r="A20" s="14"/>
      <c r="B20" s="14"/>
    </row>
    <row r="23" customHeight="1" spans="4:9">
      <c r="D23" s="19" t="s">
        <v>256</v>
      </c>
      <c r="E23" s="19" t="s">
        <v>230</v>
      </c>
      <c r="F23" s="19" t="s">
        <v>231</v>
      </c>
      <c r="G23" s="19" t="s">
        <v>232</v>
      </c>
      <c r="H23" s="20"/>
      <c r="I23" s="20"/>
    </row>
    <row r="24" customHeight="1" spans="4:9">
      <c r="D24" s="21" t="s">
        <v>257</v>
      </c>
      <c r="E24" s="19"/>
      <c r="F24" s="19"/>
      <c r="G24" s="19"/>
      <c r="H24" s="20"/>
      <c r="I24" s="20"/>
    </row>
    <row r="25" customHeight="1" spans="4:7">
      <c r="D25" s="3" t="s">
        <v>258</v>
      </c>
      <c r="E25" s="3" t="s">
        <v>239</v>
      </c>
      <c r="F25" s="3" t="s">
        <v>236</v>
      </c>
      <c r="G25" s="3"/>
    </row>
    <row r="26" customHeight="1" spans="4:7">
      <c r="D26" s="22" t="s">
        <v>259</v>
      </c>
      <c r="E26" s="3" t="s">
        <v>235</v>
      </c>
      <c r="F26" s="3" t="s">
        <v>236</v>
      </c>
      <c r="G26" s="3"/>
    </row>
    <row r="27" customHeight="1" spans="4:7">
      <c r="D27" s="3" t="s">
        <v>260</v>
      </c>
      <c r="E27" s="3" t="s">
        <v>245</v>
      </c>
      <c r="F27" s="3" t="s">
        <v>246</v>
      </c>
      <c r="G27" s="3" t="s">
        <v>247</v>
      </c>
    </row>
    <row r="28" customHeight="1" spans="4:7">
      <c r="D28" s="22" t="s">
        <v>261</v>
      </c>
      <c r="E28" s="3" t="s">
        <v>249</v>
      </c>
      <c r="F28" s="3" t="s">
        <v>246</v>
      </c>
      <c r="G28" s="3" t="s">
        <v>247</v>
      </c>
    </row>
    <row r="29" customHeight="1" spans="4:7">
      <c r="D29" s="22" t="s">
        <v>262</v>
      </c>
      <c r="E29" s="3" t="s">
        <v>250</v>
      </c>
      <c r="F29" s="3" t="s">
        <v>246</v>
      </c>
      <c r="G29" s="3" t="s">
        <v>247</v>
      </c>
    </row>
    <row r="31" customHeight="1" spans="4:10">
      <c r="D31" s="23" t="s">
        <v>263</v>
      </c>
      <c r="E31" s="23" t="s">
        <v>264</v>
      </c>
      <c r="F31" s="23" t="s">
        <v>265</v>
      </c>
      <c r="G31" s="23" t="s">
        <v>229</v>
      </c>
      <c r="H31" s="23" t="s">
        <v>266</v>
      </c>
      <c r="I31" s="23"/>
      <c r="J31" s="23" t="s">
        <v>66</v>
      </c>
    </row>
    <row r="32" customHeight="1" spans="4:11">
      <c r="D32" s="24" t="s">
        <v>267</v>
      </c>
      <c r="E32" s="25" t="s">
        <v>268</v>
      </c>
      <c r="F32" s="24" t="s">
        <v>269</v>
      </c>
      <c r="G32" s="26" t="s">
        <v>234</v>
      </c>
      <c r="H32" s="26" t="s">
        <v>270</v>
      </c>
      <c r="I32" s="26"/>
      <c r="J32" s="28">
        <v>11331</v>
      </c>
      <c r="K32" s="2" t="s">
        <v>262</v>
      </c>
    </row>
    <row r="33" customHeight="1" spans="4:10">
      <c r="D33" s="24" t="s">
        <v>267</v>
      </c>
      <c r="E33" s="25" t="s">
        <v>271</v>
      </c>
      <c r="F33" s="24" t="s">
        <v>269</v>
      </c>
      <c r="G33" s="26" t="s">
        <v>244</v>
      </c>
      <c r="H33" s="26"/>
      <c r="I33" s="26"/>
      <c r="J33" s="28">
        <v>1224.7</v>
      </c>
    </row>
    <row r="34" customHeight="1" spans="4:11">
      <c r="D34" s="24" t="s">
        <v>267</v>
      </c>
      <c r="E34" s="25" t="s">
        <v>272</v>
      </c>
      <c r="F34" s="24" t="s">
        <v>269</v>
      </c>
      <c r="G34" s="27" t="s">
        <v>244</v>
      </c>
      <c r="H34" s="27"/>
      <c r="I34" s="27"/>
      <c r="J34" s="28">
        <v>3902</v>
      </c>
      <c r="K34" s="2" t="s">
        <v>261</v>
      </c>
    </row>
    <row r="35" customHeight="1" spans="4:11">
      <c r="D35" s="24" t="s">
        <v>267</v>
      </c>
      <c r="E35" s="25" t="s">
        <v>273</v>
      </c>
      <c r="F35" s="24" t="s">
        <v>269</v>
      </c>
      <c r="G35" s="27" t="s">
        <v>234</v>
      </c>
      <c r="H35" s="27"/>
      <c r="I35" s="27"/>
      <c r="J35" s="28">
        <v>64504.78</v>
      </c>
      <c r="K35" s="2" t="s">
        <v>259</v>
      </c>
    </row>
    <row r="36" customHeight="1" spans="4:10">
      <c r="D36" s="24" t="s">
        <v>267</v>
      </c>
      <c r="E36" s="25" t="s">
        <v>273</v>
      </c>
      <c r="F36" s="24" t="s">
        <v>274</v>
      </c>
      <c r="G36" s="27" t="s">
        <v>234</v>
      </c>
      <c r="H36" s="27"/>
      <c r="I36" s="27"/>
      <c r="J36" s="28">
        <v>2497</v>
      </c>
    </row>
    <row r="37" customHeight="1" spans="4:10">
      <c r="D37" s="24" t="s">
        <v>267</v>
      </c>
      <c r="E37" s="25" t="s">
        <v>275</v>
      </c>
      <c r="F37" s="24" t="s">
        <v>276</v>
      </c>
      <c r="G37" s="27" t="s">
        <v>234</v>
      </c>
      <c r="H37" s="27"/>
      <c r="I37" s="27"/>
      <c r="J37" s="28">
        <v>846</v>
      </c>
    </row>
    <row r="38" customHeight="1" spans="4:10">
      <c r="D38" s="24" t="s">
        <v>277</v>
      </c>
      <c r="E38" s="25" t="s">
        <v>278</v>
      </c>
      <c r="F38" s="24" t="s">
        <v>255</v>
      </c>
      <c r="G38" s="27" t="s">
        <v>234</v>
      </c>
      <c r="H38" s="27"/>
      <c r="I38" s="27"/>
      <c r="J38" s="28">
        <v>8202</v>
      </c>
    </row>
  </sheetData>
  <mergeCells count="2">
    <mergeCell ref="A8:A9"/>
    <mergeCell ref="A10:A11"/>
  </mergeCells>
  <pageMargins left="0.196527777777778" right="0.118055555555556" top="1" bottom="1" header="0.511805555555556" footer="0.51180555555555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附件1-地市合计</vt:lpstr>
      <vt:lpstr>1.1小学</vt:lpstr>
      <vt:lpstr>1.2初中</vt:lpstr>
      <vt:lpstr>1.3高中生活费</vt:lpstr>
      <vt:lpstr>1.4高中免学费</vt:lpstr>
      <vt:lpstr>1.5中职</vt:lpstr>
      <vt:lpstr>1.6大专（户籍地）</vt:lpstr>
      <vt:lpstr>1.7市属高校</vt:lpstr>
      <vt:lpstr>安排资金</vt:lpstr>
      <vt:lpstr>漏报人数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iPhone</dc:creator>
  <cp:lastModifiedBy>潘子君</cp:lastModifiedBy>
  <dcterms:created xsi:type="dcterms:W3CDTF">2018-12-27T16:33:25Z</dcterms:created>
  <dcterms:modified xsi:type="dcterms:W3CDTF">2018-12-27T17:33:43Z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  <property fmtid="{D5CDD505-2E9C-101B-9397-08002B2CF9AE}" pid="3" name="KSOReadingLayout">
    <vt:bool>false</vt:bool>
  </property>
  <property fmtid="{D5CDD505-2E9C-101B-9397-08002B2CF9AE}" pid="4" name="KSORubyTemplateID">
    <vt:lpwstr>14</vt:lpwstr>
  </property>
</Properties>
</file>