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附件2（额外0套） 终版20230103（打印版）" sheetId="1" r:id="rId1"/>
    <sheet name="附件2（额外0套） 终版20221201" sheetId="2" state="hidden" r:id="rId2"/>
    <sheet name="附件2（额外0套） 终版20220806" sheetId="3" state="hidden" r:id="rId3"/>
    <sheet name="附件2（额外0套） 终版20220730" sheetId="4" state="hidden" r:id="rId4"/>
    <sheet name="Sheet1" sheetId="5" state="hidden" r:id="rId5"/>
  </sheets>
  <definedNames>
    <definedName name="_xlnm.Print_Titles" localSheetId="3">'附件2（额外0套） 终版20220730'!$1:$5</definedName>
    <definedName name="_xlnm.Print_Titles" localSheetId="2">'附件2（额外0套） 终版20220806'!$1:$5</definedName>
    <definedName name="_xlnm.Print_Titles" localSheetId="1">'附件2（额外0套） 终版20221201'!$1:$5</definedName>
    <definedName name="_xlnm.Print_Titles" localSheetId="0">'附件2（额外0套） 终版20230103（打印版）'!$1:$5</definedName>
    <definedName name="_xlnm._FilterDatabase" localSheetId="0" hidden="1">'附件2（额外0套） 终版20230103（打印版）'!$A$5:$T$51</definedName>
    <definedName name="_xlnm._FilterDatabase" localSheetId="1" hidden="1">'附件2（额外0套） 终版20221201'!$A$5:$U$54</definedName>
    <definedName name="_xlnm._FilterDatabase" localSheetId="2" hidden="1">'附件2（额外0套） 终版20220806'!$A$5:$U$54</definedName>
    <definedName name="_xlnm._FilterDatabase" localSheetId="3" hidden="1">'附件2（额外0套） 终版20220730'!$A$5:$P$83</definedName>
    <definedName name="_xlnm._FilterDatabase" localSheetId="4" hidden="1">'Sheet1'!$A$1:$C$74</definedName>
  </definedNames>
  <calcPr fullCalcOnLoad="1"/>
</workbook>
</file>

<file path=xl/sharedStrings.xml><?xml version="1.0" encoding="utf-8"?>
<sst xmlns="http://schemas.openxmlformats.org/spreadsheetml/2006/main" count="885" uniqueCount="108">
  <si>
    <t>附件2</t>
  </si>
  <si>
    <t>清远市新建商品住房销售价格备案表</t>
  </si>
  <si>
    <t>房地产开发企业名称或中介服务机构名称：清远市梁辰置业有限公司</t>
  </si>
  <si>
    <t>项目(楼盘)名称：凤栖云台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</si>
  <si>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</si>
  <si>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</si>
  <si>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</si>
  <si>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</si>
  <si>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</si>
  <si>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</si>
  <si>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</si>
  <si>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</si>
  <si>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</si>
  <si>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</si>
  <si>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</si>
  <si>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</si>
  <si>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</si>
  <si>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</si>
  <si>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</si>
  <si>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5栋</t>
  </si>
  <si>
    <t>5-2001</t>
  </si>
  <si>
    <t>三房两厅两卫</t>
  </si>
  <si>
    <t>待售</t>
  </si>
  <si>
    <t>5-1501</t>
  </si>
  <si>
    <t>5-1401</t>
  </si>
  <si>
    <t>5-1301</t>
  </si>
  <si>
    <t>5-1201</t>
  </si>
  <si>
    <t>5-1101</t>
  </si>
  <si>
    <t>5-901</t>
  </si>
  <si>
    <t>5-801</t>
  </si>
  <si>
    <t>5-601</t>
  </si>
  <si>
    <t>5-401</t>
  </si>
  <si>
    <t>5-301</t>
  </si>
  <si>
    <t>5-201</t>
  </si>
  <si>
    <t>5-101</t>
  </si>
  <si>
    <t>5-2002</t>
  </si>
  <si>
    <t>5-1602</t>
  </si>
  <si>
    <t>5-1002</t>
  </si>
  <si>
    <t>5-402</t>
  </si>
  <si>
    <t>5-302</t>
  </si>
  <si>
    <t>5-202</t>
  </si>
  <si>
    <t>5-102</t>
  </si>
  <si>
    <t>5-2003</t>
  </si>
  <si>
    <t>5-1903</t>
  </si>
  <si>
    <t>5-1803</t>
  </si>
  <si>
    <t>5-1403</t>
  </si>
  <si>
    <t>5-703</t>
  </si>
  <si>
    <t>5-503</t>
  </si>
  <si>
    <t>5-303</t>
  </si>
  <si>
    <t>5-203</t>
  </si>
  <si>
    <t>5-2004</t>
  </si>
  <si>
    <t>5-1904</t>
  </si>
  <si>
    <t>5-1804</t>
  </si>
  <si>
    <t>5-1704</t>
  </si>
  <si>
    <t>5-1504</t>
  </si>
  <si>
    <t>5-1404</t>
  </si>
  <si>
    <t>5-904</t>
  </si>
  <si>
    <t>5-604</t>
  </si>
  <si>
    <t>5-404</t>
  </si>
  <si>
    <t>5-304</t>
  </si>
  <si>
    <t>5-204</t>
  </si>
  <si>
    <t>本楼栋总面积/均价</t>
  </si>
  <si>
    <t>本栋销售住宅共39套，销售住宅总建筑面积:3875.21㎡，套内面积:2944.04㎡，分摊面积：931.17㎡，销售均价：6063/㎡（建筑面积）、7980元/㎡（套内建筑面积）。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</si>
  <si>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</si>
  <si>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</si>
  <si>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企业物价员：何伟权</t>
  </si>
  <si>
    <t>价格举报投诉电话：12358</t>
  </si>
  <si>
    <t>企业投诉电话：0763-3996666</t>
  </si>
  <si>
    <t>本表一式两份</t>
  </si>
  <si>
    <t>5-1001</t>
  </si>
  <si>
    <t>5-502</t>
  </si>
  <si>
    <t>5-403</t>
  </si>
  <si>
    <t>本栋销售住宅共73套，销售住宅总建筑面积:7269.38㎡，套内面积:5522.62㎡，分摊面积：1746.76 ㎡，销售均价：7893元/㎡（建筑面积）、10389元/㎡（套内建筑面积）。</t>
  </si>
  <si>
    <t>企业物价员：</t>
  </si>
  <si>
    <t>企业投诉电话：</t>
  </si>
  <si>
    <t>本栋销售住宅共73套，销售住宅总建筑面积:7269.38㎡，套内面积:5522.62㎡，分摊面积：1746.76 ㎡，销售均价：8744元/㎡（建筑面积）、11509元/㎡（套内建筑面积）。</t>
  </si>
  <si>
    <t>5幢</t>
  </si>
  <si>
    <t>5-1901</t>
  </si>
  <si>
    <t>5-1801</t>
  </si>
  <si>
    <t>5-1701</t>
  </si>
  <si>
    <t>5-1601</t>
  </si>
  <si>
    <t>5-701</t>
  </si>
  <si>
    <t>5-501</t>
  </si>
  <si>
    <t>5-1902</t>
  </si>
  <si>
    <t>5-1802</t>
  </si>
  <si>
    <t>5-1702</t>
  </si>
  <si>
    <t>5-1502</t>
  </si>
  <si>
    <t>5-1402</t>
  </si>
  <si>
    <t>5-1302</t>
  </si>
  <si>
    <t>5-1202</t>
  </si>
  <si>
    <t>5-1102</t>
  </si>
  <si>
    <t>5-902</t>
  </si>
  <si>
    <t>5-802</t>
  </si>
  <si>
    <t>5-702</t>
  </si>
  <si>
    <t>5-1703</t>
  </si>
  <si>
    <t>5-1503</t>
  </si>
  <si>
    <t>5-1203</t>
  </si>
  <si>
    <t>5-1103</t>
  </si>
  <si>
    <t>5-803</t>
  </si>
  <si>
    <t>5-603</t>
  </si>
  <si>
    <t>5-1304</t>
  </si>
  <si>
    <t>5-1204</t>
  </si>
  <si>
    <t>5-1104</t>
  </si>
  <si>
    <t>5-1004</t>
  </si>
  <si>
    <t>5-804</t>
  </si>
  <si>
    <t>5-704</t>
  </si>
  <si>
    <t>本栋销售住宅共73套，销售住宅总建筑面积:7269.38㎡，套内面积:5522.62㎡，分摊面积：1746.76 ㎡，销售均价：9203元/㎡（建筑面积）、12113元/㎡（套内建筑面积）。</t>
  </si>
  <si>
    <t>总价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</si>
</sst>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9" fontId="0" fillId="0" borderId="0" xfId="17" applyNumberFormat="1" applyFont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177" fontId="6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77" fontId="6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5" zoomScaleNormal="85" zoomScaleSheetLayoutView="85" workbookViewId="0" topLeftCell="A1">
      <pane ySplit="5" topLeftCell="A42" activePane="bottomLeft" state="frozen"/>
      <selection pane="bottomLeft" activeCell="T43" sqref="T4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5.875" style="0" customWidth="1"/>
    <col min="6" max="6" width="9.5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1.625" style="0" customWidth="1"/>
    <col min="13" max="13" width="8.375" style="0" customWidth="1"/>
    <col min="14" max="15" width="8.75390625" style="0" customWidth="1"/>
    <col min="16" max="16" width="8.75390625" style="0" hidden="1" customWidth="1"/>
    <col min="17" max="17" width="13.875" style="0" hidden="1" customWidth="1"/>
    <col min="18" max="19" width="9.00390625" style="0" hidden="1" customWidth="1"/>
    <col min="20" max="21" width="9.00390625" style="0" customWidth="1"/>
  </cols>
  <sheetData>
    <row r="1" spans="1:2" ht="18" customHeight="1">
      <c r="A1" s="2" t="s">
        <v>0</v>
      </c>
      <c r="B1" s="2"/>
    </row>
    <row r="2" spans="1:16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 customHeight="1">
      <c r="A3" s="4" t="s">
        <v>2</v>
      </c>
      <c r="B3" s="4"/>
      <c r="C3" s="4"/>
      <c r="D3" s="4"/>
      <c r="E3" s="4"/>
      <c r="F3" s="4"/>
      <c r="G3" s="4"/>
      <c r="H3" s="4"/>
      <c r="I3" s="16" t="s">
        <v>3</v>
      </c>
      <c r="M3" s="4"/>
      <c r="N3" s="17"/>
      <c r="O3" s="17"/>
      <c r="P3" s="17"/>
    </row>
    <row r="4" spans="1:16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8" t="s">
        <v>12</v>
      </c>
      <c r="J4" s="6" t="s">
        <v>13</v>
      </c>
      <c r="K4" s="6" t="s">
        <v>14</v>
      </c>
      <c r="L4" s="18" t="s">
        <v>15</v>
      </c>
      <c r="M4" s="18" t="s">
        <v>16</v>
      </c>
      <c r="N4" s="6" t="s">
        <v>17</v>
      </c>
      <c r="O4" s="19" t="s">
        <v>18</v>
      </c>
      <c r="P4" s="20"/>
    </row>
    <row r="5" spans="1:18" ht="15">
      <c r="A5" s="5"/>
      <c r="B5" s="6"/>
      <c r="C5" s="6"/>
      <c r="D5" s="6"/>
      <c r="E5" s="6"/>
      <c r="F5" s="6"/>
      <c r="G5" s="6"/>
      <c r="H5" s="6"/>
      <c r="I5" s="21"/>
      <c r="J5" s="6"/>
      <c r="K5" s="6"/>
      <c r="L5" s="21"/>
      <c r="M5" s="21"/>
      <c r="N5" s="6"/>
      <c r="O5" s="19"/>
      <c r="P5" s="20">
        <v>0.923</v>
      </c>
      <c r="Q5">
        <v>0.97</v>
      </c>
      <c r="R5">
        <v>1</v>
      </c>
    </row>
    <row r="6" spans="1:19" s="1" customFormat="1" ht="24.75" customHeight="1">
      <c r="A6" s="7">
        <v>1</v>
      </c>
      <c r="B6" s="7" t="s">
        <v>19</v>
      </c>
      <c r="C6" s="8" t="s">
        <v>20</v>
      </c>
      <c r="D6" s="7">
        <v>20</v>
      </c>
      <c r="E6" s="9" t="s">
        <v>21</v>
      </c>
      <c r="F6" s="7">
        <v>2.9</v>
      </c>
      <c r="G6" s="10">
        <v>104.28</v>
      </c>
      <c r="H6" s="10">
        <v>25.06</v>
      </c>
      <c r="I6" s="10">
        <v>79.22</v>
      </c>
      <c r="J6" s="22">
        <f>ROUNDUP(L6/G6,0)</f>
        <v>6701</v>
      </c>
      <c r="K6" s="22">
        <f>L6/I6</f>
        <v>8820.310527644535</v>
      </c>
      <c r="L6" s="22">
        <f>ROUND(S6*$Q$5,0)</f>
        <v>698745</v>
      </c>
      <c r="M6" s="10"/>
      <c r="N6" s="23" t="s">
        <v>22</v>
      </c>
      <c r="O6" s="24"/>
      <c r="P6" s="25"/>
      <c r="Q6" s="1">
        <f aca="true" t="shared" si="0" ref="Q6:Q11">ROUND(R6/G6,0)</f>
        <v>6217</v>
      </c>
      <c r="R6" s="1">
        <f aca="true" t="shared" si="1" ref="R6:R11">ROUND(S6*0.9,0)</f>
        <v>648320</v>
      </c>
      <c r="S6" s="22">
        <v>720356</v>
      </c>
    </row>
    <row r="7" spans="1:19" s="1" customFormat="1" ht="24.75" customHeight="1">
      <c r="A7" s="7">
        <v>2</v>
      </c>
      <c r="B7" s="7" t="s">
        <v>19</v>
      </c>
      <c r="C7" s="8" t="s">
        <v>23</v>
      </c>
      <c r="D7" s="7">
        <v>15</v>
      </c>
      <c r="E7" s="9" t="s">
        <v>21</v>
      </c>
      <c r="F7" s="7">
        <v>2.9</v>
      </c>
      <c r="G7" s="15">
        <v>104.28</v>
      </c>
      <c r="H7" s="15">
        <v>25.06</v>
      </c>
      <c r="I7" s="15">
        <v>79.22</v>
      </c>
      <c r="J7" s="22">
        <f>ROUNDUP(L7/G7,0)</f>
        <v>6621</v>
      </c>
      <c r="K7" s="22">
        <f>L7/I7</f>
        <v>8715.172936127241</v>
      </c>
      <c r="L7" s="22">
        <f>ROUND(S7*$Q$5,0)</f>
        <v>690416</v>
      </c>
      <c r="M7" s="15"/>
      <c r="N7" s="23" t="s">
        <v>22</v>
      </c>
      <c r="O7" s="24"/>
      <c r="P7" s="25"/>
      <c r="Q7" s="1">
        <f t="shared" si="0"/>
        <v>6143</v>
      </c>
      <c r="R7" s="1">
        <f t="shared" si="1"/>
        <v>640592</v>
      </c>
      <c r="S7" s="22">
        <v>711769</v>
      </c>
    </row>
    <row r="8" spans="1:19" s="1" customFormat="1" ht="24.75" customHeight="1">
      <c r="A8" s="7">
        <v>3</v>
      </c>
      <c r="B8" s="7" t="s">
        <v>19</v>
      </c>
      <c r="C8" s="8" t="s">
        <v>24</v>
      </c>
      <c r="D8" s="7">
        <v>14</v>
      </c>
      <c r="E8" s="9" t="s">
        <v>21</v>
      </c>
      <c r="F8" s="7">
        <v>2.9</v>
      </c>
      <c r="G8" s="15">
        <v>104.28</v>
      </c>
      <c r="H8" s="15">
        <v>25.06</v>
      </c>
      <c r="I8" s="15">
        <v>79.22</v>
      </c>
      <c r="J8" s="22">
        <f>ROUNDUP(L8/G8,0)</f>
        <v>6701</v>
      </c>
      <c r="K8" s="22">
        <f>L8/I8</f>
        <v>8820.310527644535</v>
      </c>
      <c r="L8" s="22">
        <f>ROUND(S8*$Q$5,0)</f>
        <v>698745</v>
      </c>
      <c r="M8" s="15"/>
      <c r="N8" s="23" t="s">
        <v>22</v>
      </c>
      <c r="O8" s="24"/>
      <c r="P8" s="25"/>
      <c r="Q8" s="1">
        <f t="shared" si="0"/>
        <v>6217</v>
      </c>
      <c r="R8" s="1">
        <f t="shared" si="1"/>
        <v>648320</v>
      </c>
      <c r="S8" s="22">
        <v>720356</v>
      </c>
    </row>
    <row r="9" spans="1:19" s="1" customFormat="1" ht="24.75" customHeight="1">
      <c r="A9" s="7">
        <v>4</v>
      </c>
      <c r="B9" s="62" t="s">
        <v>19</v>
      </c>
      <c r="C9" s="8" t="s">
        <v>25</v>
      </c>
      <c r="D9" s="62">
        <v>13</v>
      </c>
      <c r="E9" s="63" t="s">
        <v>21</v>
      </c>
      <c r="F9" s="62">
        <v>2.9</v>
      </c>
      <c r="G9" s="15">
        <v>104.28</v>
      </c>
      <c r="H9" s="15">
        <v>25.06</v>
      </c>
      <c r="I9" s="15">
        <v>79.22</v>
      </c>
      <c r="J9" s="64">
        <v>6050</v>
      </c>
      <c r="K9" s="64">
        <v>7895.859631406211</v>
      </c>
      <c r="L9" s="64">
        <v>630894</v>
      </c>
      <c r="M9" s="15"/>
      <c r="N9" s="65" t="s">
        <v>22</v>
      </c>
      <c r="O9" s="66"/>
      <c r="P9" s="25"/>
      <c r="Q9" s="1">
        <f t="shared" si="0"/>
        <v>0</v>
      </c>
      <c r="R9" s="1">
        <f t="shared" si="1"/>
        <v>0</v>
      </c>
      <c r="S9" s="26"/>
    </row>
    <row r="10" spans="1:19" s="1" customFormat="1" ht="24.75" customHeight="1">
      <c r="A10" s="7">
        <v>5</v>
      </c>
      <c r="B10" s="62" t="s">
        <v>19</v>
      </c>
      <c r="C10" s="8" t="s">
        <v>26</v>
      </c>
      <c r="D10" s="62">
        <v>12</v>
      </c>
      <c r="E10" s="63" t="s">
        <v>21</v>
      </c>
      <c r="F10" s="62">
        <v>2.9</v>
      </c>
      <c r="G10" s="15">
        <v>104.28</v>
      </c>
      <c r="H10" s="15">
        <v>25.06</v>
      </c>
      <c r="I10" s="15">
        <v>79.22</v>
      </c>
      <c r="J10" s="64">
        <v>5999</v>
      </c>
      <c r="K10" s="64">
        <v>7895.859631406211</v>
      </c>
      <c r="L10" s="64">
        <v>625510</v>
      </c>
      <c r="M10" s="15"/>
      <c r="N10" s="65" t="s">
        <v>22</v>
      </c>
      <c r="O10" s="66"/>
      <c r="P10" s="25"/>
      <c r="Q10" s="1">
        <f t="shared" si="0"/>
        <v>0</v>
      </c>
      <c r="R10" s="1">
        <f t="shared" si="1"/>
        <v>0</v>
      </c>
      <c r="S10" s="26"/>
    </row>
    <row r="11" spans="1:19" s="1" customFormat="1" ht="24.75" customHeight="1">
      <c r="A11" s="7">
        <v>6</v>
      </c>
      <c r="B11" s="7" t="s">
        <v>19</v>
      </c>
      <c r="C11" s="8" t="s">
        <v>27</v>
      </c>
      <c r="D11" s="7">
        <v>11</v>
      </c>
      <c r="E11" s="9" t="s">
        <v>21</v>
      </c>
      <c r="F11" s="7">
        <v>2.9</v>
      </c>
      <c r="G11" s="10">
        <v>104.28</v>
      </c>
      <c r="H11" s="10">
        <v>25.06</v>
      </c>
      <c r="I11" s="10">
        <v>79.22</v>
      </c>
      <c r="J11" s="22">
        <f>ROUNDUP(L11/G11,0)</f>
        <v>6042</v>
      </c>
      <c r="K11" s="22">
        <f>L11/I11</f>
        <v>7952.537238071194</v>
      </c>
      <c r="L11" s="22">
        <v>630000</v>
      </c>
      <c r="M11" s="10"/>
      <c r="N11" s="23" t="s">
        <v>22</v>
      </c>
      <c r="O11" s="24"/>
      <c r="P11" s="25"/>
      <c r="Q11" s="1">
        <f t="shared" si="0"/>
        <v>6217</v>
      </c>
      <c r="R11" s="1">
        <f t="shared" si="1"/>
        <v>648320</v>
      </c>
      <c r="S11" s="22">
        <v>720356</v>
      </c>
    </row>
    <row r="12" spans="1:19" s="1" customFormat="1" ht="24.75" customHeight="1">
      <c r="A12" s="7">
        <v>7</v>
      </c>
      <c r="B12" s="62" t="s">
        <v>19</v>
      </c>
      <c r="C12" s="8" t="s">
        <v>28</v>
      </c>
      <c r="D12" s="62">
        <v>9</v>
      </c>
      <c r="E12" s="63" t="s">
        <v>21</v>
      </c>
      <c r="F12" s="62">
        <v>2.9</v>
      </c>
      <c r="G12" s="15">
        <v>104.28</v>
      </c>
      <c r="H12" s="15">
        <v>25.06</v>
      </c>
      <c r="I12" s="15">
        <v>79.22</v>
      </c>
      <c r="J12" s="64">
        <v>5981</v>
      </c>
      <c r="K12" s="64">
        <v>7872.847765715728</v>
      </c>
      <c r="L12" s="64">
        <v>623687</v>
      </c>
      <c r="M12" s="15"/>
      <c r="N12" s="65" t="s">
        <v>22</v>
      </c>
      <c r="O12" s="66"/>
      <c r="P12" s="25"/>
      <c r="S12" s="26"/>
    </row>
    <row r="13" spans="1:19" s="1" customFormat="1" ht="24.75" customHeight="1">
      <c r="A13" s="7">
        <v>8</v>
      </c>
      <c r="B13" s="62" t="s">
        <v>19</v>
      </c>
      <c r="C13" s="8" t="s">
        <v>29</v>
      </c>
      <c r="D13" s="62">
        <v>8</v>
      </c>
      <c r="E13" s="63" t="s">
        <v>21</v>
      </c>
      <c r="F13" s="62">
        <v>2.9</v>
      </c>
      <c r="G13" s="15">
        <v>104.28</v>
      </c>
      <c r="H13" s="15">
        <v>25.06</v>
      </c>
      <c r="I13" s="15">
        <v>79.22</v>
      </c>
      <c r="J13" s="64">
        <v>5999</v>
      </c>
      <c r="K13" s="64">
        <v>7895.859631406211</v>
      </c>
      <c r="L13" s="64">
        <v>625510</v>
      </c>
      <c r="M13" s="15"/>
      <c r="N13" s="65" t="s">
        <v>22</v>
      </c>
      <c r="O13" s="66"/>
      <c r="P13" s="25"/>
      <c r="S13" s="26"/>
    </row>
    <row r="14" spans="1:19" s="1" customFormat="1" ht="24.75" customHeight="1">
      <c r="A14" s="7">
        <v>9</v>
      </c>
      <c r="B14" s="62" t="s">
        <v>19</v>
      </c>
      <c r="C14" s="8" t="s">
        <v>30</v>
      </c>
      <c r="D14" s="62">
        <v>6</v>
      </c>
      <c r="E14" s="63" t="s">
        <v>21</v>
      </c>
      <c r="F14" s="62">
        <v>2.9</v>
      </c>
      <c r="G14" s="15">
        <v>104.28</v>
      </c>
      <c r="H14" s="15">
        <v>25.06</v>
      </c>
      <c r="I14" s="15">
        <v>79.22</v>
      </c>
      <c r="J14" s="64">
        <v>5999</v>
      </c>
      <c r="K14" s="64">
        <v>7895.859631406211</v>
      </c>
      <c r="L14" s="64">
        <v>625510</v>
      </c>
      <c r="M14" s="15"/>
      <c r="N14" s="65" t="s">
        <v>22</v>
      </c>
      <c r="O14" s="66"/>
      <c r="P14" s="25"/>
      <c r="S14" s="26"/>
    </row>
    <row r="15" spans="1:19" s="1" customFormat="1" ht="24.75" customHeight="1">
      <c r="A15" s="7">
        <v>10</v>
      </c>
      <c r="B15" s="62" t="s">
        <v>19</v>
      </c>
      <c r="C15" s="8" t="s">
        <v>31</v>
      </c>
      <c r="D15" s="62">
        <v>4</v>
      </c>
      <c r="E15" s="63" t="s">
        <v>21</v>
      </c>
      <c r="F15" s="62">
        <v>2.9</v>
      </c>
      <c r="G15" s="15">
        <v>104.28</v>
      </c>
      <c r="H15" s="15">
        <v>25.06</v>
      </c>
      <c r="I15" s="15">
        <v>79.22</v>
      </c>
      <c r="J15" s="64">
        <v>5999</v>
      </c>
      <c r="K15" s="64">
        <v>7895.859631406211</v>
      </c>
      <c r="L15" s="64">
        <v>625510</v>
      </c>
      <c r="M15" s="15"/>
      <c r="N15" s="65" t="s">
        <v>22</v>
      </c>
      <c r="O15" s="66"/>
      <c r="P15" s="25"/>
      <c r="S15" s="26"/>
    </row>
    <row r="16" spans="1:19" s="1" customFormat="1" ht="24.75" customHeight="1">
      <c r="A16" s="7">
        <v>11</v>
      </c>
      <c r="B16" s="7" t="s">
        <v>19</v>
      </c>
      <c r="C16" s="8" t="s">
        <v>32</v>
      </c>
      <c r="D16" s="7">
        <v>3</v>
      </c>
      <c r="E16" s="9" t="s">
        <v>21</v>
      </c>
      <c r="F16" s="7">
        <v>2.9</v>
      </c>
      <c r="G16" s="10">
        <v>104.28</v>
      </c>
      <c r="H16" s="10">
        <v>25.06</v>
      </c>
      <c r="I16" s="10">
        <v>79.22</v>
      </c>
      <c r="J16" s="22">
        <f>ROUNDUP(L16/G16,0)</f>
        <v>6701</v>
      </c>
      <c r="K16" s="22">
        <f>L16/I16</f>
        <v>8820.310527644535</v>
      </c>
      <c r="L16" s="22">
        <f>ROUND(S16*$Q$5,0)</f>
        <v>698745</v>
      </c>
      <c r="M16" s="10"/>
      <c r="N16" s="23" t="s">
        <v>22</v>
      </c>
      <c r="O16" s="24"/>
      <c r="P16" s="25"/>
      <c r="Q16" s="1">
        <f>ROUND(R16/G16,0)</f>
        <v>6217</v>
      </c>
      <c r="R16" s="1">
        <f>ROUND(S16*0.9,0)</f>
        <v>648320</v>
      </c>
      <c r="S16" s="22">
        <v>720356</v>
      </c>
    </row>
    <row r="17" spans="1:19" s="1" customFormat="1" ht="24.75" customHeight="1">
      <c r="A17" s="7">
        <v>12</v>
      </c>
      <c r="B17" s="7" t="s">
        <v>19</v>
      </c>
      <c r="C17" s="8" t="s">
        <v>33</v>
      </c>
      <c r="D17" s="7">
        <v>2</v>
      </c>
      <c r="E17" s="9" t="s">
        <v>21</v>
      </c>
      <c r="F17" s="7">
        <v>2.9</v>
      </c>
      <c r="G17" s="10">
        <v>104.28</v>
      </c>
      <c r="H17" s="10">
        <v>25.06</v>
      </c>
      <c r="I17" s="10">
        <v>79.22</v>
      </c>
      <c r="J17" s="22">
        <f>ROUNDUP(L17/G17,0)</f>
        <v>6812</v>
      </c>
      <c r="K17" s="22">
        <f>L17/I17</f>
        <v>8966.334259025498</v>
      </c>
      <c r="L17" s="22">
        <f>ROUND(S17*$Q$5,0)</f>
        <v>710313</v>
      </c>
      <c r="M17" s="10"/>
      <c r="N17" s="23" t="s">
        <v>22</v>
      </c>
      <c r="O17" s="24"/>
      <c r="P17" s="25"/>
      <c r="Q17" s="1">
        <f>ROUND(R17/G17,0)</f>
        <v>6320</v>
      </c>
      <c r="R17" s="1">
        <f>ROUND(S17*0.9,0)</f>
        <v>659053</v>
      </c>
      <c r="S17" s="22">
        <v>732281</v>
      </c>
    </row>
    <row r="18" spans="1:19" s="1" customFormat="1" ht="24.75" customHeight="1">
      <c r="A18" s="7">
        <v>13</v>
      </c>
      <c r="B18" s="7" t="s">
        <v>19</v>
      </c>
      <c r="C18" s="8" t="s">
        <v>34</v>
      </c>
      <c r="D18" s="7">
        <v>1</v>
      </c>
      <c r="E18" s="9" t="s">
        <v>21</v>
      </c>
      <c r="F18" s="7">
        <v>2.9</v>
      </c>
      <c r="G18" s="10">
        <v>104.28</v>
      </c>
      <c r="H18" s="10">
        <v>25.06</v>
      </c>
      <c r="I18" s="10">
        <v>79.22</v>
      </c>
      <c r="J18" s="22">
        <f>ROUNDUP(L18/G18,0)</f>
        <v>6541</v>
      </c>
      <c r="K18" s="22">
        <f>L18/I18</f>
        <v>8610.022721534966</v>
      </c>
      <c r="L18" s="22">
        <f>ROUND(S18*$Q$5,0)</f>
        <v>682086</v>
      </c>
      <c r="M18" s="10"/>
      <c r="N18" s="23" t="s">
        <v>22</v>
      </c>
      <c r="O18" s="24"/>
      <c r="P18" s="25"/>
      <c r="Q18" s="1">
        <f>ROUND(R18/G18,0)</f>
        <v>6069</v>
      </c>
      <c r="R18" s="1">
        <f>ROUND(S18*0.9,0)</f>
        <v>632863</v>
      </c>
      <c r="S18" s="22">
        <v>703181</v>
      </c>
    </row>
    <row r="19" spans="1:19" s="1" customFormat="1" ht="24.75" customHeight="1">
      <c r="A19" s="7">
        <v>14</v>
      </c>
      <c r="B19" s="7" t="s">
        <v>19</v>
      </c>
      <c r="C19" s="8" t="s">
        <v>35</v>
      </c>
      <c r="D19" s="7">
        <v>20</v>
      </c>
      <c r="E19" s="9" t="s">
        <v>21</v>
      </c>
      <c r="F19" s="7">
        <v>2.9</v>
      </c>
      <c r="G19" s="10">
        <v>104.28</v>
      </c>
      <c r="H19" s="10">
        <v>25.06</v>
      </c>
      <c r="I19" s="10">
        <v>79.22</v>
      </c>
      <c r="J19" s="22">
        <f>ROUNDUP(L19/G19,0)</f>
        <v>6541</v>
      </c>
      <c r="K19" s="22">
        <f>L19/I19</f>
        <v>8610.022721534966</v>
      </c>
      <c r="L19" s="22">
        <f>ROUND(S19*$Q$5,0)</f>
        <v>682086</v>
      </c>
      <c r="M19" s="10"/>
      <c r="N19" s="23" t="s">
        <v>22</v>
      </c>
      <c r="O19" s="24"/>
      <c r="P19" s="25"/>
      <c r="Q19" s="1">
        <f>ROUND(R19/G19,0)</f>
        <v>6069</v>
      </c>
      <c r="R19" s="1">
        <f>ROUND(S19*0.9,0)</f>
        <v>632863</v>
      </c>
      <c r="S19" s="22">
        <v>703181</v>
      </c>
    </row>
    <row r="20" spans="1:19" s="1" customFormat="1" ht="24.75" customHeight="1">
      <c r="A20" s="7">
        <v>15</v>
      </c>
      <c r="B20" s="62" t="s">
        <v>19</v>
      </c>
      <c r="C20" s="8" t="s">
        <v>36</v>
      </c>
      <c r="D20" s="62">
        <v>16</v>
      </c>
      <c r="E20" s="63" t="s">
        <v>21</v>
      </c>
      <c r="F20" s="62">
        <v>2.9</v>
      </c>
      <c r="G20" s="15">
        <v>104.28</v>
      </c>
      <c r="H20" s="15">
        <v>25.06</v>
      </c>
      <c r="I20" s="15">
        <v>79.22</v>
      </c>
      <c r="J20" s="64">
        <v>5835</v>
      </c>
      <c r="K20" s="64">
        <v>7680.775056803837</v>
      </c>
      <c r="L20" s="64">
        <v>608471</v>
      </c>
      <c r="M20" s="15"/>
      <c r="N20" s="65" t="s">
        <v>22</v>
      </c>
      <c r="O20" s="66"/>
      <c r="P20" s="25"/>
      <c r="S20" s="26"/>
    </row>
    <row r="21" spans="1:19" s="1" customFormat="1" ht="24.75" customHeight="1">
      <c r="A21" s="7">
        <v>16</v>
      </c>
      <c r="B21" s="62" t="s">
        <v>19</v>
      </c>
      <c r="C21" s="8" t="s">
        <v>37</v>
      </c>
      <c r="D21" s="62">
        <v>10</v>
      </c>
      <c r="E21" s="63" t="s">
        <v>21</v>
      </c>
      <c r="F21" s="62">
        <v>2.9</v>
      </c>
      <c r="G21" s="15">
        <v>104.28</v>
      </c>
      <c r="H21" s="15">
        <v>25.06</v>
      </c>
      <c r="I21" s="15">
        <v>79.22</v>
      </c>
      <c r="J21" s="64">
        <v>5835</v>
      </c>
      <c r="K21" s="64">
        <v>7680.775056803837</v>
      </c>
      <c r="L21" s="64">
        <v>608471</v>
      </c>
      <c r="M21" s="15"/>
      <c r="N21" s="65" t="s">
        <v>22</v>
      </c>
      <c r="O21" s="66"/>
      <c r="P21" s="67"/>
      <c r="S21" s="26"/>
    </row>
    <row r="22" spans="1:19" s="1" customFormat="1" ht="24.75" customHeight="1">
      <c r="A22" s="7">
        <v>17</v>
      </c>
      <c r="B22" s="62" t="s">
        <v>19</v>
      </c>
      <c r="C22" s="8" t="s">
        <v>38</v>
      </c>
      <c r="D22" s="62">
        <v>4</v>
      </c>
      <c r="E22" s="63" t="s">
        <v>21</v>
      </c>
      <c r="F22" s="62">
        <v>2.9</v>
      </c>
      <c r="G22" s="15">
        <v>104.28</v>
      </c>
      <c r="H22" s="15">
        <v>25.06</v>
      </c>
      <c r="I22" s="15">
        <v>79.22</v>
      </c>
      <c r="J22" s="64">
        <v>5835</v>
      </c>
      <c r="K22" s="64">
        <v>7680.775056803837</v>
      </c>
      <c r="L22" s="64">
        <v>608471</v>
      </c>
      <c r="M22" s="15"/>
      <c r="N22" s="65" t="s">
        <v>22</v>
      </c>
      <c r="O22" s="66"/>
      <c r="P22" s="25"/>
      <c r="S22" s="26"/>
    </row>
    <row r="23" spans="1:19" s="1" customFormat="1" ht="24.75" customHeight="1">
      <c r="A23" s="7">
        <v>18</v>
      </c>
      <c r="B23" s="62" t="s">
        <v>19</v>
      </c>
      <c r="C23" s="8" t="s">
        <v>39</v>
      </c>
      <c r="D23" s="62">
        <v>3</v>
      </c>
      <c r="E23" s="63" t="s">
        <v>21</v>
      </c>
      <c r="F23" s="62">
        <v>2.9</v>
      </c>
      <c r="G23" s="15">
        <v>104.28</v>
      </c>
      <c r="H23" s="15">
        <v>25.06</v>
      </c>
      <c r="I23" s="15">
        <v>79.22</v>
      </c>
      <c r="J23" s="64">
        <v>5835</v>
      </c>
      <c r="K23" s="64">
        <v>7680.775056803837</v>
      </c>
      <c r="L23" s="64">
        <v>608471</v>
      </c>
      <c r="M23" s="15"/>
      <c r="N23" s="65" t="s">
        <v>22</v>
      </c>
      <c r="O23" s="66"/>
      <c r="P23" s="25"/>
      <c r="S23" s="26"/>
    </row>
    <row r="24" spans="1:19" s="1" customFormat="1" ht="24.75" customHeight="1">
      <c r="A24" s="7">
        <v>19</v>
      </c>
      <c r="B24" s="7" t="s">
        <v>19</v>
      </c>
      <c r="C24" s="8" t="s">
        <v>40</v>
      </c>
      <c r="D24" s="7">
        <v>2</v>
      </c>
      <c r="E24" s="9" t="s">
        <v>21</v>
      </c>
      <c r="F24" s="7">
        <v>2.9</v>
      </c>
      <c r="G24" s="10">
        <v>104.28</v>
      </c>
      <c r="H24" s="10">
        <v>25.06</v>
      </c>
      <c r="I24" s="10">
        <v>79.22</v>
      </c>
      <c r="J24" s="22">
        <f>ROUNDUP(L24/G24,0)</f>
        <v>6541</v>
      </c>
      <c r="K24" s="22">
        <f>L24/I24</f>
        <v>8610.022721534966</v>
      </c>
      <c r="L24" s="22">
        <f>ROUND(S24*$Q$5,0)</f>
        <v>682086</v>
      </c>
      <c r="M24" s="10"/>
      <c r="N24" s="23" t="s">
        <v>22</v>
      </c>
      <c r="O24" s="24"/>
      <c r="P24" s="25"/>
      <c r="Q24" s="1">
        <f>ROUND(R24/G24,0)</f>
        <v>6069</v>
      </c>
      <c r="R24" s="1">
        <f>ROUND(S24*0.9,0)</f>
        <v>632863</v>
      </c>
      <c r="S24" s="22">
        <v>703181</v>
      </c>
    </row>
    <row r="25" spans="1:19" s="1" customFormat="1" ht="24.75" customHeight="1">
      <c r="A25" s="7">
        <v>20</v>
      </c>
      <c r="B25" s="7" t="s">
        <v>19</v>
      </c>
      <c r="C25" s="8" t="s">
        <v>41</v>
      </c>
      <c r="D25" s="7">
        <v>1</v>
      </c>
      <c r="E25" s="9" t="s">
        <v>21</v>
      </c>
      <c r="F25" s="7">
        <v>2.9</v>
      </c>
      <c r="G25" s="10">
        <v>104.28</v>
      </c>
      <c r="H25" s="10">
        <v>25.06</v>
      </c>
      <c r="I25" s="10">
        <v>79.22</v>
      </c>
      <c r="J25" s="22">
        <f>ROUNDUP(L25/G25,0)</f>
        <v>6541</v>
      </c>
      <c r="K25" s="22">
        <f>L25/I25</f>
        <v>8610.022721534966</v>
      </c>
      <c r="L25" s="22">
        <f>ROUND(S25*$Q$5,0)</f>
        <v>682086</v>
      </c>
      <c r="M25" s="10"/>
      <c r="N25" s="23" t="s">
        <v>22</v>
      </c>
      <c r="O25" s="24"/>
      <c r="P25" s="25"/>
      <c r="Q25" s="1">
        <f>ROUND(R25/G25,0)</f>
        <v>6069</v>
      </c>
      <c r="R25" s="1">
        <f>ROUND(S25*0.9,0)</f>
        <v>632863</v>
      </c>
      <c r="S25" s="22">
        <v>703181</v>
      </c>
    </row>
    <row r="26" spans="1:19" s="1" customFormat="1" ht="24.75" customHeight="1">
      <c r="A26" s="7">
        <v>21</v>
      </c>
      <c r="B26" s="62" t="s">
        <v>19</v>
      </c>
      <c r="C26" s="8" t="s">
        <v>42</v>
      </c>
      <c r="D26" s="62">
        <v>20</v>
      </c>
      <c r="E26" s="63" t="s">
        <v>21</v>
      </c>
      <c r="F26" s="62">
        <v>2.9</v>
      </c>
      <c r="G26" s="15">
        <v>94.19</v>
      </c>
      <c r="H26" s="15">
        <v>22.629999999999995</v>
      </c>
      <c r="I26" s="15">
        <v>71.56</v>
      </c>
      <c r="J26" s="64">
        <v>5633</v>
      </c>
      <c r="K26" s="64">
        <v>7413.401341531581</v>
      </c>
      <c r="L26" s="64">
        <v>530503</v>
      </c>
      <c r="M26" s="15"/>
      <c r="N26" s="65" t="s">
        <v>22</v>
      </c>
      <c r="O26" s="66"/>
      <c r="P26" s="25"/>
      <c r="S26" s="26"/>
    </row>
    <row r="27" spans="1:19" s="1" customFormat="1" ht="24.75" customHeight="1">
      <c r="A27" s="7">
        <v>22</v>
      </c>
      <c r="B27" s="62" t="s">
        <v>19</v>
      </c>
      <c r="C27" s="8" t="s">
        <v>43</v>
      </c>
      <c r="D27" s="62">
        <v>19</v>
      </c>
      <c r="E27" s="63" t="s">
        <v>21</v>
      </c>
      <c r="F27" s="62">
        <v>2.9</v>
      </c>
      <c r="G27" s="15">
        <v>94.19</v>
      </c>
      <c r="H27" s="15">
        <v>22.629999999999995</v>
      </c>
      <c r="I27" s="15">
        <v>71.56</v>
      </c>
      <c r="J27" s="64">
        <v>5858</v>
      </c>
      <c r="K27" s="64">
        <v>7710.243152599217</v>
      </c>
      <c r="L27" s="64">
        <v>551745</v>
      </c>
      <c r="M27" s="15"/>
      <c r="N27" s="65" t="s">
        <v>22</v>
      </c>
      <c r="O27" s="66"/>
      <c r="P27" s="25"/>
      <c r="S27" s="22"/>
    </row>
    <row r="28" spans="1:19" s="1" customFormat="1" ht="24.75" customHeight="1">
      <c r="A28" s="7">
        <v>23</v>
      </c>
      <c r="B28" s="62" t="s">
        <v>19</v>
      </c>
      <c r="C28" s="8" t="s">
        <v>44</v>
      </c>
      <c r="D28" s="62">
        <v>18</v>
      </c>
      <c r="E28" s="63" t="s">
        <v>21</v>
      </c>
      <c r="F28" s="62">
        <v>2.9</v>
      </c>
      <c r="G28" s="15">
        <v>94.19</v>
      </c>
      <c r="H28" s="15">
        <v>22.629999999999995</v>
      </c>
      <c r="I28" s="15">
        <v>71.56</v>
      </c>
      <c r="J28" s="64">
        <v>5633</v>
      </c>
      <c r="K28" s="64">
        <v>7413.401341531581</v>
      </c>
      <c r="L28" s="64">
        <v>530503</v>
      </c>
      <c r="M28" s="15"/>
      <c r="N28" s="65" t="s">
        <v>22</v>
      </c>
      <c r="O28" s="66"/>
      <c r="P28" s="25"/>
      <c r="S28" s="26"/>
    </row>
    <row r="29" spans="1:19" s="1" customFormat="1" ht="24.75" customHeight="1">
      <c r="A29" s="7">
        <v>24</v>
      </c>
      <c r="B29" s="62" t="s">
        <v>19</v>
      </c>
      <c r="C29" s="8" t="s">
        <v>45</v>
      </c>
      <c r="D29" s="62">
        <v>14</v>
      </c>
      <c r="E29" s="63" t="s">
        <v>21</v>
      </c>
      <c r="F29" s="62">
        <v>2.9</v>
      </c>
      <c r="G29" s="15">
        <v>94.19</v>
      </c>
      <c r="H29" s="15">
        <v>22.629999999999995</v>
      </c>
      <c r="I29" s="15">
        <v>71.56</v>
      </c>
      <c r="J29" s="64">
        <v>5633</v>
      </c>
      <c r="K29" s="64">
        <v>7413.401341531581</v>
      </c>
      <c r="L29" s="64">
        <v>530503</v>
      </c>
      <c r="M29" s="15"/>
      <c r="N29" s="65" t="s">
        <v>22</v>
      </c>
      <c r="O29" s="66"/>
      <c r="P29" s="25"/>
      <c r="S29" s="26"/>
    </row>
    <row r="30" spans="1:19" s="1" customFormat="1" ht="24.75" customHeight="1">
      <c r="A30" s="7">
        <v>25</v>
      </c>
      <c r="B30" s="7" t="s">
        <v>19</v>
      </c>
      <c r="C30" s="8" t="s">
        <v>46</v>
      </c>
      <c r="D30" s="7">
        <v>7</v>
      </c>
      <c r="E30" s="9" t="s">
        <v>21</v>
      </c>
      <c r="F30" s="7">
        <v>2.9</v>
      </c>
      <c r="G30" s="15">
        <v>94.19</v>
      </c>
      <c r="H30" s="15">
        <v>22.629999999999995</v>
      </c>
      <c r="I30" s="15">
        <v>71.56</v>
      </c>
      <c r="J30" s="22">
        <f>ROUNDUP(L30/G30,0)</f>
        <v>6314</v>
      </c>
      <c r="K30" s="22">
        <f>L30/I30</f>
        <v>8310.313024035773</v>
      </c>
      <c r="L30" s="22">
        <f>ROUND(S30*$Q$5,0)</f>
        <v>594686</v>
      </c>
      <c r="M30" s="15"/>
      <c r="N30" s="23" t="s">
        <v>22</v>
      </c>
      <c r="O30" s="24"/>
      <c r="P30" s="25"/>
      <c r="Q30" s="1">
        <f>ROUND(R30/G30,0)</f>
        <v>5858</v>
      </c>
      <c r="R30" s="1">
        <f>ROUND(S30*0.9,0)</f>
        <v>551770</v>
      </c>
      <c r="S30" s="22">
        <v>613078</v>
      </c>
    </row>
    <row r="31" spans="1:19" s="1" customFormat="1" ht="24.75" customHeight="1">
      <c r="A31" s="7">
        <v>26</v>
      </c>
      <c r="B31" s="62" t="s">
        <v>19</v>
      </c>
      <c r="C31" s="8" t="s">
        <v>47</v>
      </c>
      <c r="D31" s="62">
        <v>5</v>
      </c>
      <c r="E31" s="63" t="s">
        <v>21</v>
      </c>
      <c r="F31" s="62">
        <v>2.9</v>
      </c>
      <c r="G31" s="15">
        <v>94.19</v>
      </c>
      <c r="H31" s="15">
        <v>22.629999999999995</v>
      </c>
      <c r="I31" s="15">
        <v>71.56</v>
      </c>
      <c r="J31" s="64">
        <v>5830</v>
      </c>
      <c r="K31" s="64">
        <v>7673.44885410844</v>
      </c>
      <c r="L31" s="64">
        <v>549112</v>
      </c>
      <c r="M31" s="15"/>
      <c r="N31" s="65" t="s">
        <v>22</v>
      </c>
      <c r="O31" s="66"/>
      <c r="P31" s="25"/>
      <c r="S31" s="22"/>
    </row>
    <row r="32" spans="1:19" s="1" customFormat="1" ht="24.75" customHeight="1">
      <c r="A32" s="7">
        <v>27</v>
      </c>
      <c r="B32" s="62" t="s">
        <v>19</v>
      </c>
      <c r="C32" s="8" t="s">
        <v>48</v>
      </c>
      <c r="D32" s="62">
        <v>3</v>
      </c>
      <c r="E32" s="63" t="s">
        <v>21</v>
      </c>
      <c r="F32" s="62">
        <v>2.9</v>
      </c>
      <c r="G32" s="15">
        <v>94.19</v>
      </c>
      <c r="H32" s="15">
        <v>22.629999999999995</v>
      </c>
      <c r="I32" s="15">
        <v>71.56</v>
      </c>
      <c r="J32" s="64">
        <v>5633</v>
      </c>
      <c r="K32" s="64">
        <v>7413.401341531581</v>
      </c>
      <c r="L32" s="64">
        <v>530503</v>
      </c>
      <c r="M32" s="15"/>
      <c r="N32" s="65" t="s">
        <v>22</v>
      </c>
      <c r="O32" s="66"/>
      <c r="P32" s="25"/>
      <c r="S32" s="26"/>
    </row>
    <row r="33" spans="1:19" s="1" customFormat="1" ht="24.75" customHeight="1">
      <c r="A33" s="7">
        <v>28</v>
      </c>
      <c r="B33" s="7" t="s">
        <v>19</v>
      </c>
      <c r="C33" s="8" t="s">
        <v>49</v>
      </c>
      <c r="D33" s="7">
        <v>2</v>
      </c>
      <c r="E33" s="9" t="s">
        <v>21</v>
      </c>
      <c r="F33" s="7">
        <v>2.9</v>
      </c>
      <c r="G33" s="10">
        <v>94.19</v>
      </c>
      <c r="H33" s="10">
        <v>22.629999999999995</v>
      </c>
      <c r="I33" s="10">
        <v>71.56</v>
      </c>
      <c r="J33" s="22">
        <f>ROUNDUP(L33/G33,0)</f>
        <v>6314</v>
      </c>
      <c r="K33" s="22">
        <f>L33/I33</f>
        <v>8310.313024035773</v>
      </c>
      <c r="L33" s="22">
        <f>ROUND(S33*$Q$5,0)</f>
        <v>594686</v>
      </c>
      <c r="M33" s="10"/>
      <c r="N33" s="23" t="s">
        <v>22</v>
      </c>
      <c r="O33" s="24"/>
      <c r="P33" s="25"/>
      <c r="Q33" s="1">
        <f>ROUND(R33/G33,0)</f>
        <v>5858</v>
      </c>
      <c r="R33" s="1">
        <f>ROUND(S33*0.9,0)</f>
        <v>551770</v>
      </c>
      <c r="S33" s="22">
        <v>613078</v>
      </c>
    </row>
    <row r="34" spans="1:19" s="1" customFormat="1" ht="24.75" customHeight="1">
      <c r="A34" s="7">
        <v>29</v>
      </c>
      <c r="B34" s="62" t="s">
        <v>19</v>
      </c>
      <c r="C34" s="8" t="s">
        <v>50</v>
      </c>
      <c r="D34" s="62">
        <v>20</v>
      </c>
      <c r="E34" s="63" t="s">
        <v>21</v>
      </c>
      <c r="F34" s="62">
        <v>2.9</v>
      </c>
      <c r="G34" s="15">
        <v>94.19</v>
      </c>
      <c r="H34" s="15">
        <v>22.629999999999995</v>
      </c>
      <c r="I34" s="15">
        <v>71.56</v>
      </c>
      <c r="J34" s="64">
        <v>5633</v>
      </c>
      <c r="K34" s="64">
        <v>7413.401341531581</v>
      </c>
      <c r="L34" s="64">
        <v>530503</v>
      </c>
      <c r="M34" s="15"/>
      <c r="N34" s="65" t="s">
        <v>22</v>
      </c>
      <c r="O34" s="66"/>
      <c r="P34" s="25"/>
      <c r="S34" s="26"/>
    </row>
    <row r="35" spans="1:19" s="1" customFormat="1" ht="24.75" customHeight="1">
      <c r="A35" s="7">
        <v>30</v>
      </c>
      <c r="B35" s="62" t="s">
        <v>19</v>
      </c>
      <c r="C35" s="8" t="s">
        <v>51</v>
      </c>
      <c r="D35" s="62">
        <v>19</v>
      </c>
      <c r="E35" s="63" t="s">
        <v>21</v>
      </c>
      <c r="F35" s="62">
        <v>2.9</v>
      </c>
      <c r="G35" s="15">
        <v>94.19</v>
      </c>
      <c r="H35" s="15">
        <v>22.629999999999995</v>
      </c>
      <c r="I35" s="15">
        <v>71.56</v>
      </c>
      <c r="J35" s="64">
        <v>5652</v>
      </c>
      <c r="K35" s="64">
        <v>7438.1218557853545</v>
      </c>
      <c r="L35" s="64">
        <v>532272</v>
      </c>
      <c r="M35" s="15"/>
      <c r="N35" s="65" t="s">
        <v>22</v>
      </c>
      <c r="O35" s="66"/>
      <c r="P35" s="25"/>
      <c r="S35" s="22"/>
    </row>
    <row r="36" spans="1:19" s="1" customFormat="1" ht="24.75" customHeight="1">
      <c r="A36" s="7">
        <v>31</v>
      </c>
      <c r="B36" s="62" t="s">
        <v>19</v>
      </c>
      <c r="C36" s="8" t="s">
        <v>52</v>
      </c>
      <c r="D36" s="62">
        <v>18</v>
      </c>
      <c r="E36" s="63" t="s">
        <v>21</v>
      </c>
      <c r="F36" s="62">
        <v>2.9</v>
      </c>
      <c r="G36" s="15">
        <v>94.19</v>
      </c>
      <c r="H36" s="15">
        <v>22.629999999999995</v>
      </c>
      <c r="I36" s="15">
        <v>71.56</v>
      </c>
      <c r="J36" s="64">
        <v>5633</v>
      </c>
      <c r="K36" s="64">
        <v>7413.401341531581</v>
      </c>
      <c r="L36" s="64">
        <v>530503</v>
      </c>
      <c r="M36" s="15"/>
      <c r="N36" s="65" t="s">
        <v>22</v>
      </c>
      <c r="O36" s="66"/>
      <c r="P36" s="25"/>
      <c r="S36" s="26"/>
    </row>
    <row r="37" spans="1:19" s="1" customFormat="1" ht="24.75" customHeight="1">
      <c r="A37" s="7">
        <v>32</v>
      </c>
      <c r="B37" s="7" t="s">
        <v>19</v>
      </c>
      <c r="C37" s="8" t="s">
        <v>53</v>
      </c>
      <c r="D37" s="7">
        <v>17</v>
      </c>
      <c r="E37" s="9" t="s">
        <v>21</v>
      </c>
      <c r="F37" s="7">
        <v>2.9</v>
      </c>
      <c r="G37" s="10">
        <v>94.19</v>
      </c>
      <c r="H37" s="10">
        <v>22.629999999999995</v>
      </c>
      <c r="I37" s="10">
        <v>71.56</v>
      </c>
      <c r="J37" s="22">
        <f>ROUNDUP(L37/G37,0)</f>
        <v>6314</v>
      </c>
      <c r="K37" s="22">
        <f>L37/I37</f>
        <v>8310.313024035773</v>
      </c>
      <c r="L37" s="22">
        <f>ROUND(S37*$Q$5,0)</f>
        <v>594686</v>
      </c>
      <c r="M37" s="10"/>
      <c r="N37" s="23" t="s">
        <v>22</v>
      </c>
      <c r="O37" s="24"/>
      <c r="P37" s="25"/>
      <c r="Q37" s="1">
        <f>ROUND(R37/G37,0)</f>
        <v>5858</v>
      </c>
      <c r="R37" s="1">
        <f>ROUND(S37*0.9,0)</f>
        <v>551770</v>
      </c>
      <c r="S37" s="22">
        <v>613078</v>
      </c>
    </row>
    <row r="38" spans="1:19" s="1" customFormat="1" ht="24.75" customHeight="1">
      <c r="A38" s="7">
        <v>33</v>
      </c>
      <c r="B38" s="7" t="s">
        <v>19</v>
      </c>
      <c r="C38" s="8" t="s">
        <v>54</v>
      </c>
      <c r="D38" s="7">
        <v>15</v>
      </c>
      <c r="E38" s="9" t="s">
        <v>21</v>
      </c>
      <c r="F38" s="7">
        <v>2.9</v>
      </c>
      <c r="G38" s="15">
        <v>94.19</v>
      </c>
      <c r="H38" s="15">
        <v>22.629999999999995</v>
      </c>
      <c r="I38" s="15">
        <v>71.56</v>
      </c>
      <c r="J38" s="22">
        <v>5704</v>
      </c>
      <c r="K38" s="22">
        <v>7507.448295136948</v>
      </c>
      <c r="L38" s="22">
        <v>537233</v>
      </c>
      <c r="M38" s="15"/>
      <c r="N38" s="23" t="s">
        <v>22</v>
      </c>
      <c r="O38" s="24"/>
      <c r="P38" s="25"/>
      <c r="S38" s="22"/>
    </row>
    <row r="39" spans="1:19" s="1" customFormat="1" ht="24.75" customHeight="1">
      <c r="A39" s="7">
        <v>34</v>
      </c>
      <c r="B39" s="62" t="s">
        <v>19</v>
      </c>
      <c r="C39" s="8" t="s">
        <v>55</v>
      </c>
      <c r="D39" s="62">
        <v>14</v>
      </c>
      <c r="E39" s="63" t="s">
        <v>21</v>
      </c>
      <c r="F39" s="62">
        <v>2.9</v>
      </c>
      <c r="G39" s="15">
        <v>94.19</v>
      </c>
      <c r="H39" s="15">
        <v>22.629999999999995</v>
      </c>
      <c r="I39" s="15">
        <v>71.56</v>
      </c>
      <c r="J39" s="64">
        <v>5633</v>
      </c>
      <c r="K39" s="64">
        <v>7413.401341531581</v>
      </c>
      <c r="L39" s="64">
        <v>530503</v>
      </c>
      <c r="M39" s="15"/>
      <c r="N39" s="65" t="s">
        <v>22</v>
      </c>
      <c r="O39" s="66"/>
      <c r="P39" s="25"/>
      <c r="S39" s="26"/>
    </row>
    <row r="40" spans="1:19" s="1" customFormat="1" ht="24.75" customHeight="1">
      <c r="A40" s="7">
        <v>35</v>
      </c>
      <c r="B40" s="7" t="s">
        <v>19</v>
      </c>
      <c r="C40" s="8" t="s">
        <v>56</v>
      </c>
      <c r="D40" s="7">
        <v>9</v>
      </c>
      <c r="E40" s="9" t="s">
        <v>21</v>
      </c>
      <c r="F40" s="7">
        <v>2.9</v>
      </c>
      <c r="G40" s="15">
        <v>94.19</v>
      </c>
      <c r="H40" s="15">
        <v>22.629999999999995</v>
      </c>
      <c r="I40" s="15">
        <v>71.56</v>
      </c>
      <c r="J40" s="22">
        <f>ROUNDUP(L40/G40,0)</f>
        <v>6314</v>
      </c>
      <c r="K40" s="22">
        <f>L40/I40</f>
        <v>8310.313024035773</v>
      </c>
      <c r="L40" s="22">
        <f>ROUND(S40*$Q$5,0)</f>
        <v>594686</v>
      </c>
      <c r="M40" s="15"/>
      <c r="N40" s="23" t="s">
        <v>22</v>
      </c>
      <c r="O40" s="24"/>
      <c r="P40" s="25"/>
      <c r="Q40" s="1">
        <f>ROUND(R40/G40,0)</f>
        <v>5858</v>
      </c>
      <c r="R40" s="1">
        <f>ROUND(S40*0.9,0)</f>
        <v>551770</v>
      </c>
      <c r="S40" s="22">
        <v>613078</v>
      </c>
    </row>
    <row r="41" spans="1:19" s="1" customFormat="1" ht="24.75" customHeight="1">
      <c r="A41" s="7">
        <v>36</v>
      </c>
      <c r="B41" s="62" t="s">
        <v>19</v>
      </c>
      <c r="C41" s="8" t="s">
        <v>57</v>
      </c>
      <c r="D41" s="62">
        <v>6</v>
      </c>
      <c r="E41" s="63" t="s">
        <v>21</v>
      </c>
      <c r="F41" s="62">
        <v>2.9</v>
      </c>
      <c r="G41" s="15">
        <v>94.19</v>
      </c>
      <c r="H41" s="15">
        <v>22.629999999999995</v>
      </c>
      <c r="I41" s="15">
        <v>71.56</v>
      </c>
      <c r="J41" s="64">
        <v>5633</v>
      </c>
      <c r="K41" s="64">
        <v>7413.401341531581</v>
      </c>
      <c r="L41" s="64">
        <v>530503</v>
      </c>
      <c r="M41" s="15"/>
      <c r="N41" s="65" t="s">
        <v>22</v>
      </c>
      <c r="O41" s="66"/>
      <c r="P41" s="25"/>
      <c r="S41" s="26"/>
    </row>
    <row r="42" spans="1:19" s="1" customFormat="1" ht="24.75" customHeight="1">
      <c r="A42" s="7">
        <v>37</v>
      </c>
      <c r="B42" s="62" t="s">
        <v>19</v>
      </c>
      <c r="C42" s="8" t="s">
        <v>58</v>
      </c>
      <c r="D42" s="62">
        <v>4</v>
      </c>
      <c r="E42" s="63" t="s">
        <v>21</v>
      </c>
      <c r="F42" s="62">
        <v>2.9</v>
      </c>
      <c r="G42" s="15">
        <v>94.19</v>
      </c>
      <c r="H42" s="15">
        <v>22.629999999999995</v>
      </c>
      <c r="I42" s="15">
        <v>71.56</v>
      </c>
      <c r="J42" s="64">
        <v>5633</v>
      </c>
      <c r="K42" s="64">
        <v>7413.401341531581</v>
      </c>
      <c r="L42" s="64">
        <v>530503</v>
      </c>
      <c r="M42" s="15"/>
      <c r="N42" s="65" t="s">
        <v>22</v>
      </c>
      <c r="O42" s="66"/>
      <c r="P42" s="25"/>
      <c r="S42" s="26"/>
    </row>
    <row r="43" spans="1:19" s="1" customFormat="1" ht="24.75" customHeight="1">
      <c r="A43" s="7">
        <v>38</v>
      </c>
      <c r="B43" s="62" t="s">
        <v>19</v>
      </c>
      <c r="C43" s="8" t="s">
        <v>59</v>
      </c>
      <c r="D43" s="62">
        <v>3</v>
      </c>
      <c r="E43" s="63" t="s">
        <v>21</v>
      </c>
      <c r="F43" s="62">
        <v>2.9</v>
      </c>
      <c r="G43" s="15">
        <v>94.19</v>
      </c>
      <c r="H43" s="15">
        <v>22.629999999999995</v>
      </c>
      <c r="I43" s="15">
        <v>71.56</v>
      </c>
      <c r="J43" s="64">
        <v>5633</v>
      </c>
      <c r="K43" s="64">
        <v>7413.401341531581</v>
      </c>
      <c r="L43" s="64">
        <v>530503</v>
      </c>
      <c r="M43" s="15"/>
      <c r="N43" s="65" t="s">
        <v>22</v>
      </c>
      <c r="O43" s="66"/>
      <c r="P43" s="25"/>
      <c r="S43" s="26"/>
    </row>
    <row r="44" spans="1:19" s="1" customFormat="1" ht="24.75" customHeight="1">
      <c r="A44" s="7">
        <v>39</v>
      </c>
      <c r="B44" s="7" t="s">
        <v>19</v>
      </c>
      <c r="C44" s="8" t="s">
        <v>60</v>
      </c>
      <c r="D44" s="7">
        <v>2</v>
      </c>
      <c r="E44" s="9" t="s">
        <v>21</v>
      </c>
      <c r="F44" s="7">
        <v>2.9</v>
      </c>
      <c r="G44" s="10">
        <v>94.19</v>
      </c>
      <c r="H44" s="10">
        <v>22.629999999999995</v>
      </c>
      <c r="I44" s="10">
        <v>71.56</v>
      </c>
      <c r="J44" s="22">
        <f>ROUNDUP(L44/G44,0)</f>
        <v>6314</v>
      </c>
      <c r="K44" s="22">
        <f>L44/I44</f>
        <v>8310.313024035773</v>
      </c>
      <c r="L44" s="22">
        <f>ROUND(S44*$Q$5,0)</f>
        <v>594686</v>
      </c>
      <c r="M44" s="10"/>
      <c r="N44" s="23" t="s">
        <v>22</v>
      </c>
      <c r="O44" s="24"/>
      <c r="P44" s="25"/>
      <c r="Q44" s="1">
        <f>ROUND(R44/G44,0)</f>
        <v>5858</v>
      </c>
      <c r="R44" s="1">
        <f>ROUND(S44*0.9,0)</f>
        <v>551770</v>
      </c>
      <c r="S44" s="22">
        <v>613078</v>
      </c>
    </row>
    <row r="45" spans="1:16" s="1" customFormat="1" ht="24.75" customHeight="1">
      <c r="A45" s="29" t="s">
        <v>61</v>
      </c>
      <c r="B45" s="29"/>
      <c r="C45" s="29"/>
      <c r="D45" s="29"/>
      <c r="E45" s="29"/>
      <c r="F45" s="30"/>
      <c r="G45" s="31">
        <f>SUM(G6:G44)</f>
        <v>3875.210000000001</v>
      </c>
      <c r="H45" s="31">
        <f>SUM(H6:H44)</f>
        <v>931.1699999999998</v>
      </c>
      <c r="I45" s="31">
        <f>SUM(I6:I44)</f>
        <v>2944.0399999999995</v>
      </c>
      <c r="J45" s="22">
        <f>ROUNDUP(L45/G45,0)</f>
        <v>6063</v>
      </c>
      <c r="K45" s="37">
        <f>L45/I45</f>
        <v>7980.406176546516</v>
      </c>
      <c r="L45" s="22">
        <f>SUM(L6:L44)</f>
        <v>23494635</v>
      </c>
      <c r="M45" s="10"/>
      <c r="N45" s="38"/>
      <c r="O45" s="39"/>
      <c r="P45" s="40"/>
    </row>
    <row r="46" spans="1:16" s="1" customFormat="1" ht="31.5" customHeight="1">
      <c r="A46" s="32" t="s">
        <v>62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1"/>
      <c r="P46" s="42"/>
    </row>
    <row r="47" spans="1:16" s="1" customFormat="1" ht="67.5" customHeight="1">
      <c r="A47" s="34" t="s">
        <v>63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3"/>
    </row>
    <row r="48" spans="1:16" s="1" customFormat="1" ht="24.75" customHeight="1">
      <c r="A48" s="35" t="s">
        <v>64</v>
      </c>
      <c r="B48" s="35"/>
      <c r="C48" s="35"/>
      <c r="D48" s="35"/>
      <c r="E48" s="35"/>
      <c r="F48" s="35"/>
      <c r="G48" s="35"/>
      <c r="H48" s="35"/>
      <c r="I48" s="35"/>
      <c r="J48" s="35"/>
      <c r="K48" s="4" t="s">
        <v>65</v>
      </c>
      <c r="L48" s="44"/>
      <c r="M48" s="35"/>
      <c r="N48" s="36"/>
      <c r="O48" s="36"/>
      <c r="P48" s="36"/>
    </row>
    <row r="49" spans="1:16" s="1" customFormat="1" ht="24.75" customHeight="1">
      <c r="A49" s="35" t="s">
        <v>66</v>
      </c>
      <c r="B49" s="35"/>
      <c r="C49" s="35"/>
      <c r="D49" s="35"/>
      <c r="E49" s="35"/>
      <c r="F49" s="36"/>
      <c r="G49" s="36"/>
      <c r="H49" s="36"/>
      <c r="I49" s="36"/>
      <c r="J49" s="36"/>
      <c r="K49" s="4" t="s">
        <v>67</v>
      </c>
      <c r="L49" s="45"/>
      <c r="M49" s="35"/>
      <c r="N49" s="36"/>
      <c r="O49" s="36"/>
      <c r="P49" s="36"/>
    </row>
    <row r="50" spans="1:5" s="1" customFormat="1" ht="24.75" customHeight="1">
      <c r="A50" s="35" t="s">
        <v>68</v>
      </c>
      <c r="B50" s="35"/>
      <c r="C50" s="35"/>
      <c r="D50" s="35"/>
      <c r="E50" s="35"/>
    </row>
    <row r="51" s="1" customFormat="1" ht="24.75" customHeight="1">
      <c r="J51" s="46"/>
    </row>
    <row r="52" s="1" customFormat="1" ht="24.75" customHeight="1"/>
    <row r="53" s="1" customFormat="1" ht="24.75" customHeight="1"/>
    <row r="54" s="1" customFormat="1" ht="24.75" customHeight="1"/>
    <row r="55" s="1" customFormat="1" ht="24.75" customHeight="1">
      <c r="J55" s="47"/>
    </row>
    <row r="56" s="1" customFormat="1" ht="24.75" customHeight="1"/>
    <row r="57" s="1" customFormat="1" ht="24.75" customHeight="1"/>
    <row r="58" s="1" customFormat="1" ht="24.75" customHeight="1"/>
    <row r="59" s="1" customFormat="1" ht="30.75" customHeight="1"/>
    <row r="60" ht="42" customHeight="1"/>
    <row r="61" ht="51.75" customHeight="1"/>
    <row r="62" ht="27" customHeight="1"/>
    <row r="63" ht="25.5" customHeight="1"/>
  </sheetData>
  <sheetProtection/>
  <autoFilter ref="A5:T51"/>
  <mergeCells count="24">
    <mergeCell ref="A1:B1"/>
    <mergeCell ref="A2:N2"/>
    <mergeCell ref="A3:F3"/>
    <mergeCell ref="A45:F45"/>
    <mergeCell ref="A46:O46"/>
    <mergeCell ref="A47:O47"/>
    <mergeCell ref="A48:E48"/>
    <mergeCell ref="A49:E49"/>
    <mergeCell ref="A50:E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44" right="0.11805555555555555" top="0.4722222222222222" bottom="0.4722222222222222" header="0.19652777777777777" footer="0.19652777777777777"/>
  <pageSetup fitToHeight="0" fitToWidth="1" horizontalDpi="600" verticalDpi="600" orientation="landscape" paperSize="9" scale="98"/>
  <ignoredErrors>
    <ignoredError sqref="L33 L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85" zoomScaleNormal="85" zoomScaleSheetLayoutView="85" workbookViewId="0" topLeftCell="B1">
      <pane ySplit="5" topLeftCell="A41" activePane="bottomLeft" state="frozen"/>
      <selection pane="bottomLeft" activeCell="L51" sqref="L5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5.875" style="0" customWidth="1"/>
    <col min="6" max="6" width="9.5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1.625" style="0" customWidth="1"/>
    <col min="13" max="13" width="8.375" style="0" customWidth="1"/>
    <col min="14" max="16" width="8.75390625" style="0" customWidth="1"/>
    <col min="17" max="17" width="13.875" style="0" bestFit="1" customWidth="1"/>
    <col min="21" max="21" width="12.625" style="0" bestFit="1" customWidth="1"/>
  </cols>
  <sheetData>
    <row r="1" spans="1:2" ht="18" customHeight="1">
      <c r="A1" s="2" t="s">
        <v>0</v>
      </c>
      <c r="B1" s="2"/>
    </row>
    <row r="2" spans="1:16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 customHeight="1">
      <c r="A3" s="4" t="s">
        <v>2</v>
      </c>
      <c r="B3" s="4"/>
      <c r="C3" s="4"/>
      <c r="D3" s="4"/>
      <c r="E3" s="4"/>
      <c r="F3" s="4"/>
      <c r="G3" s="4"/>
      <c r="H3" s="4"/>
      <c r="I3" s="16" t="s">
        <v>3</v>
      </c>
      <c r="M3" s="4"/>
      <c r="N3" s="17"/>
      <c r="O3" s="17"/>
      <c r="P3" s="17"/>
    </row>
    <row r="4" spans="1:16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8" t="s">
        <v>12</v>
      </c>
      <c r="J4" s="6" t="s">
        <v>13</v>
      </c>
      <c r="K4" s="6" t="s">
        <v>14</v>
      </c>
      <c r="L4" s="18" t="s">
        <v>15</v>
      </c>
      <c r="M4" s="18" t="s">
        <v>16</v>
      </c>
      <c r="N4" s="6" t="s">
        <v>17</v>
      </c>
      <c r="O4" s="19" t="s">
        <v>18</v>
      </c>
      <c r="P4" s="20"/>
    </row>
    <row r="5" spans="1:18" ht="15">
      <c r="A5" s="5"/>
      <c r="B5" s="6"/>
      <c r="C5" s="6"/>
      <c r="D5" s="6"/>
      <c r="E5" s="6"/>
      <c r="F5" s="6"/>
      <c r="G5" s="6"/>
      <c r="H5" s="6"/>
      <c r="I5" s="21"/>
      <c r="J5" s="6"/>
      <c r="K5" s="6"/>
      <c r="L5" s="21"/>
      <c r="M5" s="21"/>
      <c r="N5" s="6"/>
      <c r="O5" s="19"/>
      <c r="P5" s="20">
        <v>0.914</v>
      </c>
      <c r="Q5">
        <v>0.99</v>
      </c>
      <c r="R5">
        <v>1</v>
      </c>
    </row>
    <row r="6" spans="1:19" s="1" customFormat="1" ht="24.75" customHeight="1">
      <c r="A6" s="7">
        <v>1</v>
      </c>
      <c r="B6" s="7" t="s">
        <v>19</v>
      </c>
      <c r="C6" s="8" t="s">
        <v>20</v>
      </c>
      <c r="D6" s="7">
        <v>20</v>
      </c>
      <c r="E6" s="9" t="s">
        <v>21</v>
      </c>
      <c r="F6" s="7">
        <v>2.9</v>
      </c>
      <c r="G6" s="10">
        <v>104.28</v>
      </c>
      <c r="H6" s="10">
        <v>25.06</v>
      </c>
      <c r="I6" s="10">
        <v>79.22</v>
      </c>
      <c r="J6" s="22">
        <f aca="true" t="shared" si="0" ref="J6:J48">ROUNDUP(L6/G6,0)</f>
        <v>8346</v>
      </c>
      <c r="K6" s="22">
        <f aca="true" t="shared" si="1" ref="K6:K48">L6/I6</f>
        <v>10985.761171421358</v>
      </c>
      <c r="L6" s="22">
        <f>ROUND(S6*$Q$5,0)</f>
        <v>870292</v>
      </c>
      <c r="M6" s="10"/>
      <c r="N6" s="23" t="s">
        <v>22</v>
      </c>
      <c r="O6" s="24"/>
      <c r="P6" s="25"/>
      <c r="S6" s="22">
        <v>879083</v>
      </c>
    </row>
    <row r="7" spans="1:19" s="1" customFormat="1" ht="24.75" customHeight="1">
      <c r="A7" s="7">
        <v>2</v>
      </c>
      <c r="B7" s="7" t="s">
        <v>19</v>
      </c>
      <c r="C7" s="8" t="s">
        <v>23</v>
      </c>
      <c r="D7" s="7">
        <v>15</v>
      </c>
      <c r="E7" s="9" t="s">
        <v>21</v>
      </c>
      <c r="F7" s="7">
        <v>2.9</v>
      </c>
      <c r="G7" s="15">
        <v>104.28</v>
      </c>
      <c r="H7" s="15">
        <v>25.06</v>
      </c>
      <c r="I7" s="15">
        <v>79.22</v>
      </c>
      <c r="J7" s="22">
        <f t="shared" si="0"/>
        <v>8346</v>
      </c>
      <c r="K7" s="22">
        <f t="shared" si="1"/>
        <v>10985.761171421358</v>
      </c>
      <c r="L7" s="22">
        <f>ROUND(S7*$Q$5,0)</f>
        <v>870292</v>
      </c>
      <c r="M7" s="15"/>
      <c r="N7" s="23" t="s">
        <v>22</v>
      </c>
      <c r="O7" s="24"/>
      <c r="P7" s="25"/>
      <c r="S7" s="22">
        <v>879083</v>
      </c>
    </row>
    <row r="8" spans="1:19" s="1" customFormat="1" ht="24.75" customHeight="1">
      <c r="A8" s="7">
        <v>3</v>
      </c>
      <c r="B8" s="7" t="s">
        <v>19</v>
      </c>
      <c r="C8" s="8" t="s">
        <v>24</v>
      </c>
      <c r="D8" s="7">
        <v>14</v>
      </c>
      <c r="E8" s="9" t="s">
        <v>21</v>
      </c>
      <c r="F8" s="7">
        <v>2.9</v>
      </c>
      <c r="G8" s="15">
        <v>104.28</v>
      </c>
      <c r="H8" s="15">
        <v>25.06</v>
      </c>
      <c r="I8" s="15">
        <v>79.22</v>
      </c>
      <c r="J8" s="22">
        <f t="shared" si="0"/>
        <v>8346</v>
      </c>
      <c r="K8" s="22">
        <f t="shared" si="1"/>
        <v>10985.761171421358</v>
      </c>
      <c r="L8" s="22">
        <f>ROUND(S8*$Q$5,0)</f>
        <v>870292</v>
      </c>
      <c r="M8" s="15"/>
      <c r="N8" s="23" t="s">
        <v>22</v>
      </c>
      <c r="O8" s="24"/>
      <c r="P8" s="25"/>
      <c r="Q8" s="1" t="e">
        <f>(#REF!-#REF!)-#REF!*50%</f>
        <v>#REF!</v>
      </c>
      <c r="S8" s="22">
        <v>879083</v>
      </c>
    </row>
    <row r="9" spans="1:19" s="1" customFormat="1" ht="24.75" customHeight="1">
      <c r="A9" s="7">
        <v>4</v>
      </c>
      <c r="B9" s="11" t="s">
        <v>19</v>
      </c>
      <c r="C9" s="12" t="s">
        <v>25</v>
      </c>
      <c r="D9" s="11">
        <v>13</v>
      </c>
      <c r="E9" s="13" t="s">
        <v>21</v>
      </c>
      <c r="F9" s="11">
        <v>2.9</v>
      </c>
      <c r="G9" s="14">
        <v>104.28</v>
      </c>
      <c r="H9" s="14">
        <v>25.06</v>
      </c>
      <c r="I9" s="14">
        <v>79.22</v>
      </c>
      <c r="J9" s="26">
        <f t="shared" si="0"/>
        <v>8152</v>
      </c>
      <c r="K9" s="26">
        <f t="shared" si="1"/>
        <v>10730.371118404444</v>
      </c>
      <c r="L9" s="26">
        <f>ROUND(S9*$P$5,0)</f>
        <v>850060</v>
      </c>
      <c r="M9" s="14"/>
      <c r="N9" s="27" t="s">
        <v>22</v>
      </c>
      <c r="O9" s="28"/>
      <c r="P9" s="25"/>
      <c r="S9" s="26">
        <v>930044</v>
      </c>
    </row>
    <row r="10" spans="1:19" s="1" customFormat="1" ht="24.75" customHeight="1">
      <c r="A10" s="7">
        <v>5</v>
      </c>
      <c r="B10" s="11" t="s">
        <v>19</v>
      </c>
      <c r="C10" s="12" t="s">
        <v>26</v>
      </c>
      <c r="D10" s="11">
        <v>12</v>
      </c>
      <c r="E10" s="13" t="s">
        <v>21</v>
      </c>
      <c r="F10" s="11">
        <v>2.9</v>
      </c>
      <c r="G10" s="14">
        <v>104.28</v>
      </c>
      <c r="H10" s="14">
        <v>25.06</v>
      </c>
      <c r="I10" s="14">
        <v>79.22</v>
      </c>
      <c r="J10" s="26">
        <f t="shared" si="0"/>
        <v>8152</v>
      </c>
      <c r="K10" s="26">
        <f t="shared" si="1"/>
        <v>10730.371118404444</v>
      </c>
      <c r="L10" s="26">
        <f>ROUND(S10*$P$5,0)</f>
        <v>850060</v>
      </c>
      <c r="M10" s="14"/>
      <c r="N10" s="27" t="s">
        <v>22</v>
      </c>
      <c r="O10" s="28"/>
      <c r="P10" s="25"/>
      <c r="S10" s="26">
        <v>930044</v>
      </c>
    </row>
    <row r="11" spans="1:19" s="1" customFormat="1" ht="24.75" customHeight="1">
      <c r="A11" s="7">
        <v>6</v>
      </c>
      <c r="B11" s="7" t="s">
        <v>19</v>
      </c>
      <c r="C11" s="8" t="s">
        <v>27</v>
      </c>
      <c r="D11" s="7">
        <v>11</v>
      </c>
      <c r="E11" s="9" t="s">
        <v>21</v>
      </c>
      <c r="F11" s="7">
        <v>2.9</v>
      </c>
      <c r="G11" s="10">
        <v>104.28</v>
      </c>
      <c r="H11" s="10">
        <v>25.06</v>
      </c>
      <c r="I11" s="10">
        <v>79.22</v>
      </c>
      <c r="J11" s="22">
        <f t="shared" si="0"/>
        <v>8346</v>
      </c>
      <c r="K11" s="22">
        <f t="shared" si="1"/>
        <v>10985.761171421358</v>
      </c>
      <c r="L11" s="22">
        <f>ROUND(S11*$Q$5,0)</f>
        <v>870292</v>
      </c>
      <c r="M11" s="10"/>
      <c r="N11" s="23" t="s">
        <v>22</v>
      </c>
      <c r="O11" s="24"/>
      <c r="P11" s="25"/>
      <c r="S11" s="22">
        <v>879083</v>
      </c>
    </row>
    <row r="12" spans="1:19" s="1" customFormat="1" ht="24.75" customHeight="1">
      <c r="A12" s="7">
        <v>7</v>
      </c>
      <c r="B12" s="11" t="s">
        <v>19</v>
      </c>
      <c r="C12" s="12" t="s">
        <v>69</v>
      </c>
      <c r="D12" s="11">
        <v>10</v>
      </c>
      <c r="E12" s="13" t="s">
        <v>21</v>
      </c>
      <c r="F12" s="11">
        <v>2.9</v>
      </c>
      <c r="G12" s="14">
        <v>104.28</v>
      </c>
      <c r="H12" s="14">
        <v>25.06</v>
      </c>
      <c r="I12" s="14">
        <v>79.22</v>
      </c>
      <c r="J12" s="26">
        <f t="shared" si="0"/>
        <v>8152</v>
      </c>
      <c r="K12" s="26">
        <f t="shared" si="1"/>
        <v>10730.371118404444</v>
      </c>
      <c r="L12" s="26">
        <f>ROUND(S12*$P$5,0)</f>
        <v>850060</v>
      </c>
      <c r="M12" s="14"/>
      <c r="N12" s="27" t="s">
        <v>22</v>
      </c>
      <c r="O12" s="28"/>
      <c r="P12" s="25"/>
      <c r="S12" s="26">
        <v>930044</v>
      </c>
    </row>
    <row r="13" spans="1:19" s="1" customFormat="1" ht="24.75" customHeight="1">
      <c r="A13" s="7">
        <v>8</v>
      </c>
      <c r="B13" s="11" t="s">
        <v>19</v>
      </c>
      <c r="C13" s="12" t="s">
        <v>28</v>
      </c>
      <c r="D13" s="11">
        <v>9</v>
      </c>
      <c r="E13" s="13" t="s">
        <v>21</v>
      </c>
      <c r="F13" s="11">
        <v>2.9</v>
      </c>
      <c r="G13" s="14">
        <v>104.28</v>
      </c>
      <c r="H13" s="14">
        <v>25.06</v>
      </c>
      <c r="I13" s="14">
        <v>79.22</v>
      </c>
      <c r="J13" s="26">
        <f t="shared" si="0"/>
        <v>5790</v>
      </c>
      <c r="K13" s="26">
        <f t="shared" si="1"/>
        <v>7620.3862660944205</v>
      </c>
      <c r="L13" s="26">
        <f>ROUND(S13*$P$5,0)</f>
        <v>603687</v>
      </c>
      <c r="M13" s="14"/>
      <c r="N13" s="27" t="s">
        <v>22</v>
      </c>
      <c r="O13" s="28"/>
      <c r="P13" s="25"/>
      <c r="S13" s="26">
        <v>660489</v>
      </c>
    </row>
    <row r="14" spans="1:19" s="1" customFormat="1" ht="24.75" customHeight="1">
      <c r="A14" s="7">
        <v>9</v>
      </c>
      <c r="B14" s="11" t="s">
        <v>19</v>
      </c>
      <c r="C14" s="12" t="s">
        <v>29</v>
      </c>
      <c r="D14" s="11">
        <v>8</v>
      </c>
      <c r="E14" s="13" t="s">
        <v>21</v>
      </c>
      <c r="F14" s="11">
        <v>2.9</v>
      </c>
      <c r="G14" s="14">
        <v>104.28</v>
      </c>
      <c r="H14" s="14">
        <v>25.06</v>
      </c>
      <c r="I14" s="14">
        <v>79.22</v>
      </c>
      <c r="J14" s="26">
        <f t="shared" si="0"/>
        <v>8152</v>
      </c>
      <c r="K14" s="26">
        <f t="shared" si="1"/>
        <v>10730.371118404444</v>
      </c>
      <c r="L14" s="26">
        <f>ROUND(S14*$P$5,0)</f>
        <v>850060</v>
      </c>
      <c r="M14" s="14"/>
      <c r="N14" s="27" t="s">
        <v>22</v>
      </c>
      <c r="O14" s="28"/>
      <c r="P14" s="25"/>
      <c r="S14" s="26">
        <v>930044</v>
      </c>
    </row>
    <row r="15" spans="1:19" s="1" customFormat="1" ht="24.75" customHeight="1">
      <c r="A15" s="7">
        <v>10</v>
      </c>
      <c r="B15" s="11" t="s">
        <v>19</v>
      </c>
      <c r="C15" s="12" t="s">
        <v>30</v>
      </c>
      <c r="D15" s="11">
        <v>6</v>
      </c>
      <c r="E15" s="13" t="s">
        <v>21</v>
      </c>
      <c r="F15" s="11">
        <v>2.9</v>
      </c>
      <c r="G15" s="14">
        <v>104.28</v>
      </c>
      <c r="H15" s="14">
        <v>25.06</v>
      </c>
      <c r="I15" s="14">
        <v>79.22</v>
      </c>
      <c r="J15" s="26">
        <f t="shared" si="0"/>
        <v>8152</v>
      </c>
      <c r="K15" s="26">
        <f t="shared" si="1"/>
        <v>10730.371118404444</v>
      </c>
      <c r="L15" s="26">
        <f>ROUND(S15*$P$5,0)</f>
        <v>850060</v>
      </c>
      <c r="M15" s="14"/>
      <c r="N15" s="27" t="s">
        <v>22</v>
      </c>
      <c r="O15" s="28"/>
      <c r="P15" s="25"/>
      <c r="S15" s="26">
        <v>930044</v>
      </c>
    </row>
    <row r="16" spans="1:19" s="1" customFormat="1" ht="24.75" customHeight="1">
      <c r="A16" s="7">
        <v>11</v>
      </c>
      <c r="B16" s="11" t="s">
        <v>19</v>
      </c>
      <c r="C16" s="12" t="s">
        <v>31</v>
      </c>
      <c r="D16" s="11">
        <v>4</v>
      </c>
      <c r="E16" s="13" t="s">
        <v>21</v>
      </c>
      <c r="F16" s="11">
        <v>2.9</v>
      </c>
      <c r="G16" s="14">
        <v>104.28</v>
      </c>
      <c r="H16" s="14">
        <v>25.06</v>
      </c>
      <c r="I16" s="14">
        <v>79.22</v>
      </c>
      <c r="J16" s="26">
        <f t="shared" si="0"/>
        <v>8152</v>
      </c>
      <c r="K16" s="26">
        <f t="shared" si="1"/>
        <v>10730.371118404444</v>
      </c>
      <c r="L16" s="26">
        <f>ROUND(S16*$P$5,0)</f>
        <v>850060</v>
      </c>
      <c r="M16" s="14"/>
      <c r="N16" s="27" t="s">
        <v>22</v>
      </c>
      <c r="O16" s="28"/>
      <c r="P16" s="25"/>
      <c r="S16" s="26">
        <v>930044</v>
      </c>
    </row>
    <row r="17" spans="1:19" s="1" customFormat="1" ht="24.75" customHeight="1">
      <c r="A17" s="7">
        <v>12</v>
      </c>
      <c r="B17" s="7" t="s">
        <v>19</v>
      </c>
      <c r="C17" s="8" t="s">
        <v>32</v>
      </c>
      <c r="D17" s="7">
        <v>3</v>
      </c>
      <c r="E17" s="9" t="s">
        <v>21</v>
      </c>
      <c r="F17" s="7">
        <v>2.9</v>
      </c>
      <c r="G17" s="10">
        <v>104.28</v>
      </c>
      <c r="H17" s="10">
        <v>25.06</v>
      </c>
      <c r="I17" s="10">
        <v>79.22</v>
      </c>
      <c r="J17" s="22">
        <f t="shared" si="0"/>
        <v>8346</v>
      </c>
      <c r="K17" s="22">
        <f t="shared" si="1"/>
        <v>10985.761171421358</v>
      </c>
      <c r="L17" s="22">
        <f>ROUND(S17*$Q$5,0)</f>
        <v>870292</v>
      </c>
      <c r="M17" s="10"/>
      <c r="N17" s="23" t="s">
        <v>22</v>
      </c>
      <c r="O17" s="24"/>
      <c r="P17" s="25"/>
      <c r="S17" s="22">
        <v>879083</v>
      </c>
    </row>
    <row r="18" spans="1:19" s="1" customFormat="1" ht="24.75" customHeight="1">
      <c r="A18" s="7">
        <v>13</v>
      </c>
      <c r="B18" s="7" t="s">
        <v>19</v>
      </c>
      <c r="C18" s="8" t="s">
        <v>33</v>
      </c>
      <c r="D18" s="7">
        <v>2</v>
      </c>
      <c r="E18" s="9" t="s">
        <v>21</v>
      </c>
      <c r="F18" s="7">
        <v>2.9</v>
      </c>
      <c r="G18" s="10">
        <v>104.28</v>
      </c>
      <c r="H18" s="10">
        <v>25.06</v>
      </c>
      <c r="I18" s="10">
        <v>79.22</v>
      </c>
      <c r="J18" s="22">
        <f t="shared" si="0"/>
        <v>8346</v>
      </c>
      <c r="K18" s="22">
        <f t="shared" si="1"/>
        <v>10985.761171421358</v>
      </c>
      <c r="L18" s="22">
        <f>ROUND(S18*$Q$5,0)</f>
        <v>870292</v>
      </c>
      <c r="M18" s="10"/>
      <c r="N18" s="23" t="s">
        <v>22</v>
      </c>
      <c r="O18" s="24"/>
      <c r="P18" s="25"/>
      <c r="Q18" s="1" t="e">
        <f>(J16-#REF!)-#REF!*50%</f>
        <v>#REF!</v>
      </c>
      <c r="S18" s="22">
        <v>879083</v>
      </c>
    </row>
    <row r="19" spans="1:19" s="1" customFormat="1" ht="24.75" customHeight="1">
      <c r="A19" s="7">
        <v>14</v>
      </c>
      <c r="B19" s="7" t="s">
        <v>19</v>
      </c>
      <c r="C19" s="8" t="s">
        <v>34</v>
      </c>
      <c r="D19" s="7">
        <v>1</v>
      </c>
      <c r="E19" s="9" t="s">
        <v>21</v>
      </c>
      <c r="F19" s="7">
        <v>2.9</v>
      </c>
      <c r="G19" s="10">
        <v>104.28</v>
      </c>
      <c r="H19" s="10">
        <v>25.06</v>
      </c>
      <c r="I19" s="10">
        <v>79.22</v>
      </c>
      <c r="J19" s="22">
        <f t="shared" si="0"/>
        <v>8346</v>
      </c>
      <c r="K19" s="22">
        <f t="shared" si="1"/>
        <v>10985.761171421358</v>
      </c>
      <c r="L19" s="22">
        <f>ROUND(S19*$Q$5,0)</f>
        <v>870292</v>
      </c>
      <c r="M19" s="10"/>
      <c r="N19" s="23" t="s">
        <v>22</v>
      </c>
      <c r="O19" s="24"/>
      <c r="P19" s="25"/>
      <c r="S19" s="22">
        <v>879083</v>
      </c>
    </row>
    <row r="20" spans="1:19" s="1" customFormat="1" ht="24.75" customHeight="1">
      <c r="A20" s="7">
        <v>15</v>
      </c>
      <c r="B20" s="7" t="s">
        <v>19</v>
      </c>
      <c r="C20" s="8" t="s">
        <v>35</v>
      </c>
      <c r="D20" s="7">
        <v>20</v>
      </c>
      <c r="E20" s="9" t="s">
        <v>21</v>
      </c>
      <c r="F20" s="7">
        <v>2.9</v>
      </c>
      <c r="G20" s="10">
        <v>104.28</v>
      </c>
      <c r="H20" s="10">
        <v>25.06</v>
      </c>
      <c r="I20" s="10">
        <v>79.22</v>
      </c>
      <c r="J20" s="22">
        <f t="shared" si="0"/>
        <v>8346</v>
      </c>
      <c r="K20" s="22">
        <f t="shared" si="1"/>
        <v>10985.761171421358</v>
      </c>
      <c r="L20" s="22">
        <f>ROUND(S20*$Q$5,0)</f>
        <v>870292</v>
      </c>
      <c r="M20" s="10"/>
      <c r="N20" s="23" t="s">
        <v>22</v>
      </c>
      <c r="O20" s="24"/>
      <c r="P20" s="25"/>
      <c r="S20" s="22">
        <v>879083</v>
      </c>
    </row>
    <row r="21" spans="1:19" s="1" customFormat="1" ht="24.75" customHeight="1">
      <c r="A21" s="7">
        <v>16</v>
      </c>
      <c r="B21" s="11" t="s">
        <v>19</v>
      </c>
      <c r="C21" s="12" t="s">
        <v>36</v>
      </c>
      <c r="D21" s="11">
        <v>16</v>
      </c>
      <c r="E21" s="13" t="s">
        <v>21</v>
      </c>
      <c r="F21" s="11">
        <v>2.9</v>
      </c>
      <c r="G21" s="14">
        <v>104.28</v>
      </c>
      <c r="H21" s="14">
        <v>25.06</v>
      </c>
      <c r="I21" s="14">
        <v>79.22</v>
      </c>
      <c r="J21" s="26">
        <f t="shared" si="0"/>
        <v>8152</v>
      </c>
      <c r="K21" s="26">
        <f t="shared" si="1"/>
        <v>10730.371118404444</v>
      </c>
      <c r="L21" s="26">
        <f>ROUND(S21*$P$5,0)</f>
        <v>850060</v>
      </c>
      <c r="M21" s="14"/>
      <c r="N21" s="27" t="s">
        <v>22</v>
      </c>
      <c r="O21" s="28"/>
      <c r="P21" s="25"/>
      <c r="S21" s="26">
        <v>930044</v>
      </c>
    </row>
    <row r="22" spans="1:19" s="1" customFormat="1" ht="24.75" customHeight="1">
      <c r="A22" s="7">
        <v>17</v>
      </c>
      <c r="B22" s="11" t="s">
        <v>19</v>
      </c>
      <c r="C22" s="12" t="s">
        <v>37</v>
      </c>
      <c r="D22" s="11">
        <v>10</v>
      </c>
      <c r="E22" s="13" t="s">
        <v>21</v>
      </c>
      <c r="F22" s="11">
        <v>2.9</v>
      </c>
      <c r="G22" s="14">
        <v>104.28</v>
      </c>
      <c r="H22" s="14">
        <v>25.06</v>
      </c>
      <c r="I22" s="14">
        <v>79.22</v>
      </c>
      <c r="J22" s="26">
        <f t="shared" si="0"/>
        <v>8152</v>
      </c>
      <c r="K22" s="26">
        <f t="shared" si="1"/>
        <v>10730.371118404444</v>
      </c>
      <c r="L22" s="26">
        <f>ROUND(S22*$P$5,0)</f>
        <v>850060</v>
      </c>
      <c r="M22" s="14"/>
      <c r="N22" s="27" t="s">
        <v>22</v>
      </c>
      <c r="O22" s="28"/>
      <c r="P22" s="25"/>
      <c r="S22" s="26">
        <v>930044</v>
      </c>
    </row>
    <row r="23" spans="1:21" s="1" customFormat="1" ht="24.75" customHeight="1">
      <c r="A23" s="7">
        <v>18</v>
      </c>
      <c r="B23" s="48" t="s">
        <v>19</v>
      </c>
      <c r="C23" s="49" t="s">
        <v>70</v>
      </c>
      <c r="D23" s="48">
        <v>5</v>
      </c>
      <c r="E23" s="50" t="s">
        <v>21</v>
      </c>
      <c r="F23" s="48">
        <v>2.9</v>
      </c>
      <c r="G23" s="51">
        <v>104.28</v>
      </c>
      <c r="H23" s="51">
        <v>25.06</v>
      </c>
      <c r="I23" s="51">
        <v>79.22</v>
      </c>
      <c r="J23" s="56">
        <f t="shared" si="0"/>
        <v>5599</v>
      </c>
      <c r="K23" s="56">
        <f t="shared" si="1"/>
        <v>7369.426912395859</v>
      </c>
      <c r="L23" s="56">
        <f>ROUND(S23*0.94,0)</f>
        <v>583806</v>
      </c>
      <c r="M23" s="51"/>
      <c r="N23" s="57" t="s">
        <v>22</v>
      </c>
      <c r="O23" s="58"/>
      <c r="P23" s="25"/>
      <c r="S23" s="22">
        <v>621070</v>
      </c>
      <c r="T23" s="1">
        <v>500648</v>
      </c>
      <c r="U23" s="46">
        <f>T23/0.85</f>
        <v>588997.6470588235</v>
      </c>
    </row>
    <row r="24" spans="1:19" s="1" customFormat="1" ht="24.75" customHeight="1">
      <c r="A24" s="7">
        <v>19</v>
      </c>
      <c r="B24" s="11" t="s">
        <v>19</v>
      </c>
      <c r="C24" s="12" t="s">
        <v>38</v>
      </c>
      <c r="D24" s="11">
        <v>4</v>
      </c>
      <c r="E24" s="13" t="s">
        <v>21</v>
      </c>
      <c r="F24" s="11">
        <v>2.9</v>
      </c>
      <c r="G24" s="14">
        <v>104.28</v>
      </c>
      <c r="H24" s="14">
        <v>25.06</v>
      </c>
      <c r="I24" s="14">
        <v>79.22</v>
      </c>
      <c r="J24" s="26">
        <f t="shared" si="0"/>
        <v>8152</v>
      </c>
      <c r="K24" s="26">
        <f t="shared" si="1"/>
        <v>10730.371118404444</v>
      </c>
      <c r="L24" s="26">
        <f>ROUND(S24*$P$5,0)</f>
        <v>850060</v>
      </c>
      <c r="M24" s="14"/>
      <c r="N24" s="27" t="s">
        <v>22</v>
      </c>
      <c r="O24" s="28"/>
      <c r="P24" s="25"/>
      <c r="S24" s="26">
        <v>930044</v>
      </c>
    </row>
    <row r="25" spans="1:19" s="1" customFormat="1" ht="24.75" customHeight="1">
      <c r="A25" s="7">
        <v>20</v>
      </c>
      <c r="B25" s="11" t="s">
        <v>19</v>
      </c>
      <c r="C25" s="12" t="s">
        <v>39</v>
      </c>
      <c r="D25" s="11">
        <v>3</v>
      </c>
      <c r="E25" s="13" t="s">
        <v>21</v>
      </c>
      <c r="F25" s="11">
        <v>2.9</v>
      </c>
      <c r="G25" s="14">
        <v>104.28</v>
      </c>
      <c r="H25" s="14">
        <v>25.06</v>
      </c>
      <c r="I25" s="14">
        <v>79.22</v>
      </c>
      <c r="J25" s="26">
        <f t="shared" si="0"/>
        <v>8152</v>
      </c>
      <c r="K25" s="26">
        <f t="shared" si="1"/>
        <v>10730.371118404444</v>
      </c>
      <c r="L25" s="26">
        <f>ROUND(S25*$P$5,0)</f>
        <v>850060</v>
      </c>
      <c r="M25" s="14"/>
      <c r="N25" s="27" t="s">
        <v>22</v>
      </c>
      <c r="O25" s="28"/>
      <c r="P25" s="25"/>
      <c r="S25" s="26">
        <v>930044</v>
      </c>
    </row>
    <row r="26" spans="1:19" s="1" customFormat="1" ht="24.75" customHeight="1">
      <c r="A26" s="7">
        <v>21</v>
      </c>
      <c r="B26" s="7" t="s">
        <v>19</v>
      </c>
      <c r="C26" s="8" t="s">
        <v>40</v>
      </c>
      <c r="D26" s="7">
        <v>2</v>
      </c>
      <c r="E26" s="9" t="s">
        <v>21</v>
      </c>
      <c r="F26" s="7">
        <v>2.9</v>
      </c>
      <c r="G26" s="10">
        <v>104.28</v>
      </c>
      <c r="H26" s="10">
        <v>25.06</v>
      </c>
      <c r="I26" s="10">
        <v>79.22</v>
      </c>
      <c r="J26" s="22">
        <f t="shared" si="0"/>
        <v>8346</v>
      </c>
      <c r="K26" s="22">
        <f t="shared" si="1"/>
        <v>10985.761171421358</v>
      </c>
      <c r="L26" s="22">
        <f>ROUND(S26*$Q$5,0)</f>
        <v>870292</v>
      </c>
      <c r="M26" s="10"/>
      <c r="N26" s="23" t="s">
        <v>22</v>
      </c>
      <c r="O26" s="24"/>
      <c r="P26" s="25"/>
      <c r="S26" s="22">
        <v>879083</v>
      </c>
    </row>
    <row r="27" spans="1:19" s="1" customFormat="1" ht="24.75" customHeight="1">
      <c r="A27" s="7">
        <v>22</v>
      </c>
      <c r="B27" s="7" t="s">
        <v>19</v>
      </c>
      <c r="C27" s="8" t="s">
        <v>41</v>
      </c>
      <c r="D27" s="7">
        <v>1</v>
      </c>
      <c r="E27" s="9" t="s">
        <v>21</v>
      </c>
      <c r="F27" s="7">
        <v>2.9</v>
      </c>
      <c r="G27" s="10">
        <v>104.28</v>
      </c>
      <c r="H27" s="10">
        <v>25.06</v>
      </c>
      <c r="I27" s="10">
        <v>79.22</v>
      </c>
      <c r="J27" s="22">
        <f t="shared" si="0"/>
        <v>8346</v>
      </c>
      <c r="K27" s="22">
        <f t="shared" si="1"/>
        <v>10985.761171421358</v>
      </c>
      <c r="L27" s="22">
        <f>ROUND(S27*$Q$5,0)</f>
        <v>870292</v>
      </c>
      <c r="M27" s="10"/>
      <c r="N27" s="23" t="s">
        <v>22</v>
      </c>
      <c r="O27" s="24"/>
      <c r="P27" s="25"/>
      <c r="S27" s="22">
        <v>879083</v>
      </c>
    </row>
    <row r="28" spans="1:19" s="1" customFormat="1" ht="24.75" customHeight="1">
      <c r="A28" s="7">
        <v>23</v>
      </c>
      <c r="B28" s="11" t="s">
        <v>19</v>
      </c>
      <c r="C28" s="12" t="s">
        <v>42</v>
      </c>
      <c r="D28" s="11">
        <v>20</v>
      </c>
      <c r="E28" s="13" t="s">
        <v>21</v>
      </c>
      <c r="F28" s="11">
        <v>2.9</v>
      </c>
      <c r="G28" s="14">
        <v>94.19</v>
      </c>
      <c r="H28" s="14">
        <v>22.629999999999995</v>
      </c>
      <c r="I28" s="14">
        <v>71.56</v>
      </c>
      <c r="J28" s="26">
        <f t="shared" si="0"/>
        <v>7869</v>
      </c>
      <c r="K28" s="26">
        <f t="shared" si="1"/>
        <v>10356.847400782559</v>
      </c>
      <c r="L28" s="26">
        <f>ROUND(S28*$P$5,0)</f>
        <v>741136</v>
      </c>
      <c r="M28" s="14"/>
      <c r="N28" s="27" t="s">
        <v>22</v>
      </c>
      <c r="O28" s="28"/>
      <c r="P28" s="25"/>
      <c r="S28" s="26">
        <v>810871</v>
      </c>
    </row>
    <row r="29" spans="1:19" s="1" customFormat="1" ht="24.75" customHeight="1">
      <c r="A29" s="7">
        <v>24</v>
      </c>
      <c r="B29" s="52" t="s">
        <v>19</v>
      </c>
      <c r="C29" s="53" t="s">
        <v>43</v>
      </c>
      <c r="D29" s="52">
        <v>19</v>
      </c>
      <c r="E29" s="54" t="s">
        <v>21</v>
      </c>
      <c r="F29" s="52">
        <v>2.9</v>
      </c>
      <c r="G29" s="55">
        <v>94.19</v>
      </c>
      <c r="H29" s="55">
        <v>22.629999999999995</v>
      </c>
      <c r="I29" s="55">
        <v>71.56</v>
      </c>
      <c r="J29" s="59">
        <f t="shared" si="0"/>
        <v>6586</v>
      </c>
      <c r="K29" s="59">
        <f t="shared" si="1"/>
        <v>8667.705422023477</v>
      </c>
      <c r="L29" s="59">
        <f>ROUND(S29*$R$5,0)</f>
        <v>620261</v>
      </c>
      <c r="M29" s="55"/>
      <c r="N29" s="60" t="s">
        <v>22</v>
      </c>
      <c r="O29" s="61"/>
      <c r="P29" s="25"/>
      <c r="S29" s="22">
        <v>620261</v>
      </c>
    </row>
    <row r="30" spans="1:19" s="1" customFormat="1" ht="24.75" customHeight="1">
      <c r="A30" s="7">
        <v>25</v>
      </c>
      <c r="B30" s="11" t="s">
        <v>19</v>
      </c>
      <c r="C30" s="12" t="s">
        <v>44</v>
      </c>
      <c r="D30" s="11">
        <v>18</v>
      </c>
      <c r="E30" s="13" t="s">
        <v>21</v>
      </c>
      <c r="F30" s="11">
        <v>2.9</v>
      </c>
      <c r="G30" s="14">
        <v>94.19</v>
      </c>
      <c r="H30" s="14">
        <v>22.629999999999995</v>
      </c>
      <c r="I30" s="14">
        <v>71.56</v>
      </c>
      <c r="J30" s="26">
        <f t="shared" si="0"/>
        <v>7869</v>
      </c>
      <c r="K30" s="26">
        <f t="shared" si="1"/>
        <v>10356.847400782559</v>
      </c>
      <c r="L30" s="26">
        <f>ROUND(S30*$P$5,0)</f>
        <v>741136</v>
      </c>
      <c r="M30" s="14"/>
      <c r="N30" s="27" t="s">
        <v>22</v>
      </c>
      <c r="O30" s="28"/>
      <c r="P30" s="25"/>
      <c r="S30" s="26">
        <v>810871</v>
      </c>
    </row>
    <row r="31" spans="1:19" s="1" customFormat="1" ht="24.75" customHeight="1">
      <c r="A31" s="7">
        <v>26</v>
      </c>
      <c r="B31" s="11" t="s">
        <v>19</v>
      </c>
      <c r="C31" s="12" t="s">
        <v>45</v>
      </c>
      <c r="D31" s="11">
        <v>14</v>
      </c>
      <c r="E31" s="13" t="s">
        <v>21</v>
      </c>
      <c r="F31" s="11">
        <v>2.9</v>
      </c>
      <c r="G31" s="14">
        <v>94.19</v>
      </c>
      <c r="H31" s="14">
        <v>22.629999999999995</v>
      </c>
      <c r="I31" s="14">
        <v>71.56</v>
      </c>
      <c r="J31" s="26">
        <f t="shared" si="0"/>
        <v>7869</v>
      </c>
      <c r="K31" s="26">
        <f t="shared" si="1"/>
        <v>10356.847400782559</v>
      </c>
      <c r="L31" s="26">
        <f>ROUND(S31*$P$5,0)</f>
        <v>741136</v>
      </c>
      <c r="M31" s="14"/>
      <c r="N31" s="27" t="s">
        <v>22</v>
      </c>
      <c r="O31" s="28"/>
      <c r="P31" s="25"/>
      <c r="S31" s="26">
        <v>810871</v>
      </c>
    </row>
    <row r="32" spans="1:19" s="1" customFormat="1" ht="24.75" customHeight="1">
      <c r="A32" s="7">
        <v>27</v>
      </c>
      <c r="B32" s="7" t="s">
        <v>19</v>
      </c>
      <c r="C32" s="8" t="s">
        <v>46</v>
      </c>
      <c r="D32" s="7">
        <v>7</v>
      </c>
      <c r="E32" s="9" t="s">
        <v>21</v>
      </c>
      <c r="F32" s="7">
        <v>2.9</v>
      </c>
      <c r="G32" s="15">
        <v>94.19</v>
      </c>
      <c r="H32" s="15">
        <v>22.629999999999995</v>
      </c>
      <c r="I32" s="15">
        <v>71.56</v>
      </c>
      <c r="J32" s="22">
        <f t="shared" si="0"/>
        <v>8056</v>
      </c>
      <c r="K32" s="22">
        <f t="shared" si="1"/>
        <v>10603.339854667413</v>
      </c>
      <c r="L32" s="22">
        <f>ROUND(S32*$Q$5,0)</f>
        <v>758775</v>
      </c>
      <c r="M32" s="15"/>
      <c r="N32" s="23" t="s">
        <v>22</v>
      </c>
      <c r="O32" s="24"/>
      <c r="P32" s="25"/>
      <c r="S32" s="22">
        <v>766439</v>
      </c>
    </row>
    <row r="33" spans="1:19" s="1" customFormat="1" ht="24.75" customHeight="1">
      <c r="A33" s="7">
        <v>28</v>
      </c>
      <c r="B33" s="52" t="s">
        <v>19</v>
      </c>
      <c r="C33" s="53" t="s">
        <v>47</v>
      </c>
      <c r="D33" s="52">
        <v>5</v>
      </c>
      <c r="E33" s="54" t="s">
        <v>21</v>
      </c>
      <c r="F33" s="52">
        <v>2.9</v>
      </c>
      <c r="G33" s="55">
        <v>94.19</v>
      </c>
      <c r="H33" s="55">
        <v>22.629999999999995</v>
      </c>
      <c r="I33" s="55">
        <v>71.56</v>
      </c>
      <c r="J33" s="59">
        <f t="shared" si="0"/>
        <v>6586</v>
      </c>
      <c r="K33" s="59">
        <f t="shared" si="1"/>
        <v>8667.705422023477</v>
      </c>
      <c r="L33" s="59">
        <f>ROUND(S33*$R$5,0)</f>
        <v>620261</v>
      </c>
      <c r="M33" s="55"/>
      <c r="N33" s="60" t="s">
        <v>22</v>
      </c>
      <c r="O33" s="61"/>
      <c r="P33" s="25"/>
      <c r="S33" s="22">
        <v>620261</v>
      </c>
    </row>
    <row r="34" spans="1:19" s="1" customFormat="1" ht="24.75" customHeight="1">
      <c r="A34" s="7">
        <v>29</v>
      </c>
      <c r="B34" s="7" t="s">
        <v>19</v>
      </c>
      <c r="C34" s="8" t="s">
        <v>71</v>
      </c>
      <c r="D34" s="7">
        <v>4</v>
      </c>
      <c r="E34" s="9" t="s">
        <v>21</v>
      </c>
      <c r="F34" s="7">
        <v>2.9</v>
      </c>
      <c r="G34" s="10">
        <v>94.19</v>
      </c>
      <c r="H34" s="10">
        <v>22.629999999999995</v>
      </c>
      <c r="I34" s="10">
        <v>71.56</v>
      </c>
      <c r="J34" s="22">
        <f t="shared" si="0"/>
        <v>8056</v>
      </c>
      <c r="K34" s="22">
        <f t="shared" si="1"/>
        <v>10603.339854667413</v>
      </c>
      <c r="L34" s="22">
        <f>ROUND(S34*$Q$5,0)</f>
        <v>758775</v>
      </c>
      <c r="M34" s="10"/>
      <c r="N34" s="23" t="s">
        <v>22</v>
      </c>
      <c r="O34" s="24"/>
      <c r="P34" s="25"/>
      <c r="S34" s="22">
        <v>766439</v>
      </c>
    </row>
    <row r="35" spans="1:19" s="1" customFormat="1" ht="24.75" customHeight="1">
      <c r="A35" s="7">
        <v>30</v>
      </c>
      <c r="B35" s="11" t="s">
        <v>19</v>
      </c>
      <c r="C35" s="12" t="s">
        <v>48</v>
      </c>
      <c r="D35" s="11">
        <v>3</v>
      </c>
      <c r="E35" s="13" t="s">
        <v>21</v>
      </c>
      <c r="F35" s="11">
        <v>2.9</v>
      </c>
      <c r="G35" s="14">
        <v>94.19</v>
      </c>
      <c r="H35" s="14">
        <v>22.629999999999995</v>
      </c>
      <c r="I35" s="14">
        <v>71.56</v>
      </c>
      <c r="J35" s="26">
        <f t="shared" si="0"/>
        <v>7869</v>
      </c>
      <c r="K35" s="26">
        <f t="shared" si="1"/>
        <v>10356.847400782559</v>
      </c>
      <c r="L35" s="26">
        <f>ROUND(S35*$P$5,0)</f>
        <v>741136</v>
      </c>
      <c r="M35" s="14"/>
      <c r="N35" s="27" t="s">
        <v>22</v>
      </c>
      <c r="O35" s="28"/>
      <c r="P35" s="25"/>
      <c r="S35" s="26">
        <v>810871</v>
      </c>
    </row>
    <row r="36" spans="1:19" s="1" customFormat="1" ht="24.75" customHeight="1">
      <c r="A36" s="7">
        <v>31</v>
      </c>
      <c r="B36" s="7" t="s">
        <v>19</v>
      </c>
      <c r="C36" s="8" t="s">
        <v>49</v>
      </c>
      <c r="D36" s="7">
        <v>2</v>
      </c>
      <c r="E36" s="9" t="s">
        <v>21</v>
      </c>
      <c r="F36" s="7">
        <v>2.9</v>
      </c>
      <c r="G36" s="10">
        <v>94.19</v>
      </c>
      <c r="H36" s="10">
        <v>22.629999999999995</v>
      </c>
      <c r="I36" s="10">
        <v>71.56</v>
      </c>
      <c r="J36" s="22">
        <f t="shared" si="0"/>
        <v>8056</v>
      </c>
      <c r="K36" s="22">
        <f t="shared" si="1"/>
        <v>10603.339854667413</v>
      </c>
      <c r="L36" s="22">
        <f>ROUND(S36*$Q$5,0)</f>
        <v>758775</v>
      </c>
      <c r="M36" s="10"/>
      <c r="N36" s="23" t="s">
        <v>22</v>
      </c>
      <c r="O36" s="24"/>
      <c r="P36" s="25"/>
      <c r="S36" s="22">
        <v>766439</v>
      </c>
    </row>
    <row r="37" spans="1:19" s="1" customFormat="1" ht="24.75" customHeight="1">
      <c r="A37" s="7">
        <v>32</v>
      </c>
      <c r="B37" s="11" t="s">
        <v>19</v>
      </c>
      <c r="C37" s="12" t="s">
        <v>50</v>
      </c>
      <c r="D37" s="11">
        <v>20</v>
      </c>
      <c r="E37" s="13" t="s">
        <v>21</v>
      </c>
      <c r="F37" s="11">
        <v>2.9</v>
      </c>
      <c r="G37" s="14">
        <v>94.19</v>
      </c>
      <c r="H37" s="14">
        <v>22.629999999999995</v>
      </c>
      <c r="I37" s="14">
        <v>71.56</v>
      </c>
      <c r="J37" s="26">
        <f t="shared" si="0"/>
        <v>7869</v>
      </c>
      <c r="K37" s="26">
        <f t="shared" si="1"/>
        <v>10356.847400782559</v>
      </c>
      <c r="L37" s="26">
        <f>ROUND(S37*$P$5,0)</f>
        <v>741136</v>
      </c>
      <c r="M37" s="14"/>
      <c r="N37" s="27" t="s">
        <v>22</v>
      </c>
      <c r="O37" s="28"/>
      <c r="P37" s="25"/>
      <c r="S37" s="26">
        <v>810871</v>
      </c>
    </row>
    <row r="38" spans="1:19" s="1" customFormat="1" ht="24.75" customHeight="1">
      <c r="A38" s="7">
        <v>33</v>
      </c>
      <c r="B38" s="52" t="s">
        <v>19</v>
      </c>
      <c r="C38" s="53" t="s">
        <v>51</v>
      </c>
      <c r="D38" s="52">
        <v>19</v>
      </c>
      <c r="E38" s="54" t="s">
        <v>21</v>
      </c>
      <c r="F38" s="52">
        <v>2.9</v>
      </c>
      <c r="G38" s="55">
        <v>94.19</v>
      </c>
      <c r="H38" s="55">
        <v>22.629999999999995</v>
      </c>
      <c r="I38" s="55">
        <v>71.56</v>
      </c>
      <c r="J38" s="59">
        <f t="shared" si="0"/>
        <v>6586</v>
      </c>
      <c r="K38" s="59">
        <f t="shared" si="1"/>
        <v>8667.705422023477</v>
      </c>
      <c r="L38" s="59">
        <f>ROUND(S38*$R$5,0)</f>
        <v>620261</v>
      </c>
      <c r="M38" s="55"/>
      <c r="N38" s="60" t="s">
        <v>22</v>
      </c>
      <c r="O38" s="61"/>
      <c r="P38" s="25"/>
      <c r="S38" s="22">
        <v>620261</v>
      </c>
    </row>
    <row r="39" spans="1:21" s="1" customFormat="1" ht="24.75" customHeight="1">
      <c r="A39" s="7">
        <v>34</v>
      </c>
      <c r="B39" s="11" t="s">
        <v>19</v>
      </c>
      <c r="C39" s="12" t="s">
        <v>52</v>
      </c>
      <c r="D39" s="11">
        <v>18</v>
      </c>
      <c r="E39" s="13" t="s">
        <v>21</v>
      </c>
      <c r="F39" s="11">
        <v>2.9</v>
      </c>
      <c r="G39" s="14">
        <v>94.19</v>
      </c>
      <c r="H39" s="14">
        <v>22.629999999999995</v>
      </c>
      <c r="I39" s="14">
        <v>71.56</v>
      </c>
      <c r="J39" s="26">
        <f t="shared" si="0"/>
        <v>7869</v>
      </c>
      <c r="K39" s="26">
        <f t="shared" si="1"/>
        <v>10356.847400782559</v>
      </c>
      <c r="L39" s="26">
        <f>ROUND(S39*$P$5,0)</f>
        <v>741136</v>
      </c>
      <c r="M39" s="14"/>
      <c r="N39" s="27" t="s">
        <v>22</v>
      </c>
      <c r="O39" s="28"/>
      <c r="P39" s="25"/>
      <c r="S39" s="26">
        <v>810871</v>
      </c>
      <c r="U39" s="1">
        <f>J8-J23</f>
        <v>2747</v>
      </c>
    </row>
    <row r="40" spans="1:21" s="1" customFormat="1" ht="24.75" customHeight="1">
      <c r="A40" s="7">
        <v>35</v>
      </c>
      <c r="B40" s="7" t="s">
        <v>19</v>
      </c>
      <c r="C40" s="8" t="s">
        <v>53</v>
      </c>
      <c r="D40" s="7">
        <v>17</v>
      </c>
      <c r="E40" s="9" t="s">
        <v>21</v>
      </c>
      <c r="F40" s="7">
        <v>2.9</v>
      </c>
      <c r="G40" s="10">
        <v>94.19</v>
      </c>
      <c r="H40" s="10">
        <v>22.629999999999995</v>
      </c>
      <c r="I40" s="10">
        <v>71.56</v>
      </c>
      <c r="J40" s="22">
        <f t="shared" si="0"/>
        <v>8056</v>
      </c>
      <c r="K40" s="22">
        <f t="shared" si="1"/>
        <v>10603.339854667413</v>
      </c>
      <c r="L40" s="22">
        <f>ROUND(S40*$Q$5,0)</f>
        <v>758775</v>
      </c>
      <c r="M40" s="10"/>
      <c r="N40" s="23" t="s">
        <v>22</v>
      </c>
      <c r="O40" s="24"/>
      <c r="P40" s="25"/>
      <c r="S40" s="22">
        <v>766439</v>
      </c>
      <c r="U40" s="46">
        <f>J23*50%</f>
        <v>2799.5</v>
      </c>
    </row>
    <row r="41" spans="1:19" s="1" customFormat="1" ht="24.75" customHeight="1">
      <c r="A41" s="7">
        <v>36</v>
      </c>
      <c r="B41" s="7" t="s">
        <v>19</v>
      </c>
      <c r="C41" s="8" t="s">
        <v>54</v>
      </c>
      <c r="D41" s="7">
        <v>15</v>
      </c>
      <c r="E41" s="9" t="s">
        <v>21</v>
      </c>
      <c r="F41" s="7">
        <v>2.9</v>
      </c>
      <c r="G41" s="15">
        <v>94.19</v>
      </c>
      <c r="H41" s="15">
        <v>22.629999999999995</v>
      </c>
      <c r="I41" s="15">
        <v>71.56</v>
      </c>
      <c r="J41" s="22">
        <f t="shared" si="0"/>
        <v>8056</v>
      </c>
      <c r="K41" s="22">
        <f t="shared" si="1"/>
        <v>10603.339854667413</v>
      </c>
      <c r="L41" s="22">
        <f>ROUND(S41*$Q$5,0)</f>
        <v>758775</v>
      </c>
      <c r="M41" s="15"/>
      <c r="N41" s="23" t="s">
        <v>22</v>
      </c>
      <c r="O41" s="24"/>
      <c r="P41" s="25"/>
      <c r="S41" s="22">
        <v>766439</v>
      </c>
    </row>
    <row r="42" spans="1:19" s="1" customFormat="1" ht="24.75" customHeight="1">
      <c r="A42" s="7">
        <v>37</v>
      </c>
      <c r="B42" s="11" t="s">
        <v>19</v>
      </c>
      <c r="C42" s="12" t="s">
        <v>55</v>
      </c>
      <c r="D42" s="11">
        <v>14</v>
      </c>
      <c r="E42" s="13" t="s">
        <v>21</v>
      </c>
      <c r="F42" s="11">
        <v>2.9</v>
      </c>
      <c r="G42" s="14">
        <v>94.19</v>
      </c>
      <c r="H42" s="14">
        <v>22.629999999999995</v>
      </c>
      <c r="I42" s="14">
        <v>71.56</v>
      </c>
      <c r="J42" s="26">
        <f t="shared" si="0"/>
        <v>7869</v>
      </c>
      <c r="K42" s="26">
        <f t="shared" si="1"/>
        <v>10356.847400782559</v>
      </c>
      <c r="L42" s="26">
        <f>ROUND(S42*$P$5,0)</f>
        <v>741136</v>
      </c>
      <c r="M42" s="14"/>
      <c r="N42" s="27" t="s">
        <v>22</v>
      </c>
      <c r="O42" s="28"/>
      <c r="P42" s="25"/>
      <c r="S42" s="26">
        <v>810871</v>
      </c>
    </row>
    <row r="43" spans="1:19" s="1" customFormat="1" ht="24.75" customHeight="1">
      <c r="A43" s="7">
        <v>38</v>
      </c>
      <c r="B43" s="7" t="s">
        <v>19</v>
      </c>
      <c r="C43" s="8" t="s">
        <v>56</v>
      </c>
      <c r="D43" s="7">
        <v>9</v>
      </c>
      <c r="E43" s="9" t="s">
        <v>21</v>
      </c>
      <c r="F43" s="7">
        <v>2.9</v>
      </c>
      <c r="G43" s="15">
        <v>94.19</v>
      </c>
      <c r="H43" s="15">
        <v>22.629999999999995</v>
      </c>
      <c r="I43" s="15">
        <v>71.56</v>
      </c>
      <c r="J43" s="22">
        <f t="shared" si="0"/>
        <v>8056</v>
      </c>
      <c r="K43" s="22">
        <f t="shared" si="1"/>
        <v>10603.339854667413</v>
      </c>
      <c r="L43" s="22">
        <f>ROUND(S43*$Q$5,0)</f>
        <v>758775</v>
      </c>
      <c r="M43" s="15"/>
      <c r="N43" s="23" t="s">
        <v>22</v>
      </c>
      <c r="O43" s="24"/>
      <c r="P43" s="25"/>
      <c r="S43" s="22">
        <v>766439</v>
      </c>
    </row>
    <row r="44" spans="1:19" s="1" customFormat="1" ht="24.75" customHeight="1">
      <c r="A44" s="7">
        <v>39</v>
      </c>
      <c r="B44" s="11" t="s">
        <v>19</v>
      </c>
      <c r="C44" s="12" t="s">
        <v>57</v>
      </c>
      <c r="D44" s="11">
        <v>6</v>
      </c>
      <c r="E44" s="13" t="s">
        <v>21</v>
      </c>
      <c r="F44" s="11">
        <v>2.9</v>
      </c>
      <c r="G44" s="14">
        <v>94.19</v>
      </c>
      <c r="H44" s="14">
        <v>22.629999999999995</v>
      </c>
      <c r="I44" s="14">
        <v>71.56</v>
      </c>
      <c r="J44" s="26">
        <f t="shared" si="0"/>
        <v>7869</v>
      </c>
      <c r="K44" s="26">
        <f t="shared" si="1"/>
        <v>10356.847400782559</v>
      </c>
      <c r="L44" s="26">
        <f>ROUND(S44*$P$5,0)</f>
        <v>741136</v>
      </c>
      <c r="M44" s="14"/>
      <c r="N44" s="27" t="s">
        <v>22</v>
      </c>
      <c r="O44" s="28"/>
      <c r="P44" s="25"/>
      <c r="S44" s="26">
        <v>810871</v>
      </c>
    </row>
    <row r="45" spans="1:19" s="1" customFormat="1" ht="24.75" customHeight="1">
      <c r="A45" s="7">
        <v>40</v>
      </c>
      <c r="B45" s="11" t="s">
        <v>19</v>
      </c>
      <c r="C45" s="12" t="s">
        <v>58</v>
      </c>
      <c r="D45" s="11">
        <v>4</v>
      </c>
      <c r="E45" s="13" t="s">
        <v>21</v>
      </c>
      <c r="F45" s="11">
        <v>2.9</v>
      </c>
      <c r="G45" s="14">
        <v>94.19</v>
      </c>
      <c r="H45" s="14">
        <v>22.629999999999995</v>
      </c>
      <c r="I45" s="14">
        <v>71.56</v>
      </c>
      <c r="J45" s="26">
        <f t="shared" si="0"/>
        <v>7869</v>
      </c>
      <c r="K45" s="26">
        <f t="shared" si="1"/>
        <v>10356.847400782559</v>
      </c>
      <c r="L45" s="26">
        <f>ROUND(S45*$P$5,0)</f>
        <v>741136</v>
      </c>
      <c r="M45" s="14"/>
      <c r="N45" s="27" t="s">
        <v>22</v>
      </c>
      <c r="O45" s="28"/>
      <c r="P45" s="25"/>
      <c r="S45" s="26">
        <v>810871</v>
      </c>
    </row>
    <row r="46" spans="1:19" s="1" customFormat="1" ht="24.75" customHeight="1">
      <c r="A46" s="7">
        <v>41</v>
      </c>
      <c r="B46" s="11" t="s">
        <v>19</v>
      </c>
      <c r="C46" s="12" t="s">
        <v>59</v>
      </c>
      <c r="D46" s="11">
        <v>3</v>
      </c>
      <c r="E46" s="13" t="s">
        <v>21</v>
      </c>
      <c r="F46" s="11">
        <v>2.9</v>
      </c>
      <c r="G46" s="14">
        <v>94.19</v>
      </c>
      <c r="H46" s="14">
        <v>22.629999999999995</v>
      </c>
      <c r="I46" s="14">
        <v>71.56</v>
      </c>
      <c r="J46" s="26">
        <f t="shared" si="0"/>
        <v>7869</v>
      </c>
      <c r="K46" s="26">
        <f t="shared" si="1"/>
        <v>10356.847400782559</v>
      </c>
      <c r="L46" s="26">
        <f>ROUND(S46*$P$5,0)</f>
        <v>741136</v>
      </c>
      <c r="M46" s="14"/>
      <c r="N46" s="27" t="s">
        <v>22</v>
      </c>
      <c r="O46" s="28"/>
      <c r="P46" s="25"/>
      <c r="S46" s="26">
        <v>810871</v>
      </c>
    </row>
    <row r="47" spans="1:19" s="1" customFormat="1" ht="24.75" customHeight="1">
      <c r="A47" s="7">
        <v>42</v>
      </c>
      <c r="B47" s="7" t="s">
        <v>19</v>
      </c>
      <c r="C47" s="8" t="s">
        <v>60</v>
      </c>
      <c r="D47" s="7">
        <v>2</v>
      </c>
      <c r="E47" s="9" t="s">
        <v>21</v>
      </c>
      <c r="F47" s="7">
        <v>2.9</v>
      </c>
      <c r="G47" s="10">
        <v>94.19</v>
      </c>
      <c r="H47" s="10">
        <v>22.629999999999995</v>
      </c>
      <c r="I47" s="10">
        <v>71.56</v>
      </c>
      <c r="J47" s="22">
        <f t="shared" si="0"/>
        <v>8056</v>
      </c>
      <c r="K47" s="22">
        <f t="shared" si="1"/>
        <v>10603.339854667413</v>
      </c>
      <c r="L47" s="22">
        <f>ROUND(S47*$Q$5,0)</f>
        <v>758775</v>
      </c>
      <c r="M47" s="10"/>
      <c r="N47" s="23" t="s">
        <v>22</v>
      </c>
      <c r="O47" s="24"/>
      <c r="P47" s="25"/>
      <c r="S47" s="22">
        <v>766439</v>
      </c>
    </row>
    <row r="48" spans="1:16" s="1" customFormat="1" ht="24.75" customHeight="1">
      <c r="A48" s="29" t="s">
        <v>61</v>
      </c>
      <c r="B48" s="29"/>
      <c r="C48" s="29"/>
      <c r="D48" s="29"/>
      <c r="E48" s="29"/>
      <c r="F48" s="30"/>
      <c r="G48" s="31">
        <f aca="true" t="shared" si="2" ref="G48:I48">SUM(G6:G47)</f>
        <v>4177.960000000001</v>
      </c>
      <c r="H48" s="31">
        <f t="shared" si="2"/>
        <v>1003.9199999999998</v>
      </c>
      <c r="I48" s="31">
        <f t="shared" si="2"/>
        <v>3174.0399999999995</v>
      </c>
      <c r="J48" s="22">
        <f t="shared" si="0"/>
        <v>7893</v>
      </c>
      <c r="K48" s="37">
        <f t="shared" si="1"/>
        <v>10388.835994505427</v>
      </c>
      <c r="L48" s="22">
        <f>SUM(L6:L47)</f>
        <v>32974581</v>
      </c>
      <c r="M48" s="10"/>
      <c r="N48" s="38"/>
      <c r="O48" s="39"/>
      <c r="P48" s="40"/>
    </row>
    <row r="49" spans="1:16" s="1" customFormat="1" ht="31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2"/>
    </row>
    <row r="50" spans="1:16" s="1" customFormat="1" ht="67.5" customHeight="1">
      <c r="A50" s="34" t="s">
        <v>63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3"/>
    </row>
    <row r="51" spans="1:16" s="1" customFormat="1" ht="24.75" customHeight="1">
      <c r="A51" s="35" t="s">
        <v>64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73</v>
      </c>
      <c r="L51" s="44"/>
      <c r="M51" s="35"/>
      <c r="N51" s="36"/>
      <c r="O51" s="36"/>
      <c r="P51" s="36"/>
    </row>
    <row r="52" spans="1:16" s="1" customFormat="1" ht="24.75" customHeight="1">
      <c r="A52" s="35" t="s">
        <v>66</v>
      </c>
      <c r="B52" s="35"/>
      <c r="C52" s="35"/>
      <c r="D52" s="35"/>
      <c r="E52" s="35"/>
      <c r="F52" s="36"/>
      <c r="G52" s="36"/>
      <c r="H52" s="36"/>
      <c r="I52" s="36"/>
      <c r="J52" s="36"/>
      <c r="K52" s="35" t="s">
        <v>74</v>
      </c>
      <c r="L52" s="45"/>
      <c r="M52" s="35"/>
      <c r="N52" s="36"/>
      <c r="O52" s="36"/>
      <c r="P52" s="36"/>
    </row>
    <row r="53" spans="1:5" s="1" customFormat="1" ht="24.75" customHeight="1">
      <c r="A53" s="35" t="s">
        <v>68</v>
      </c>
      <c r="B53" s="35"/>
      <c r="C53" s="35"/>
      <c r="D53" s="35"/>
      <c r="E53" s="35"/>
    </row>
    <row r="54" s="1" customFormat="1" ht="24.75" customHeight="1">
      <c r="J54" s="46">
        <f>8308*0.95</f>
        <v>7892.599999999999</v>
      </c>
    </row>
    <row r="55" s="1" customFormat="1" ht="24.75" customHeight="1"/>
    <row r="56" s="1" customFormat="1" ht="24.75" customHeight="1"/>
    <row r="57" s="1" customFormat="1" ht="24.75" customHeight="1"/>
    <row r="58" s="1" customFormat="1" ht="24.75" customHeight="1">
      <c r="J58" s="47"/>
    </row>
    <row r="59" s="1" customFormat="1" ht="24.75" customHeight="1"/>
    <row r="60" s="1" customFormat="1" ht="24.75" customHeight="1"/>
    <row r="61" s="1" customFormat="1" ht="24.75" customHeight="1"/>
    <row r="62" s="1" customFormat="1" ht="30.75" customHeight="1"/>
    <row r="63" ht="42" customHeight="1"/>
    <row r="64" ht="51.75" customHeight="1"/>
    <row r="65" ht="27" customHeight="1"/>
    <row r="66" ht="25.5" customHeight="1"/>
  </sheetData>
  <sheetProtection/>
  <autoFilter ref="A5:U54"/>
  <mergeCells count="24">
    <mergeCell ref="A1:B1"/>
    <mergeCell ref="A2:N2"/>
    <mergeCell ref="A3:F3"/>
    <mergeCell ref="A48:F48"/>
    <mergeCell ref="A49:O49"/>
    <mergeCell ref="A50:O50"/>
    <mergeCell ref="A51:E51"/>
    <mergeCell ref="A52:E52"/>
    <mergeCell ref="A53:E5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44" right="0.11805555555555555" top="0.4722222222222222" bottom="0.4722222222222222" header="0.19652777777777777" footer="0.19652777777777777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85" zoomScaleNormal="85" zoomScaleSheetLayoutView="85" workbookViewId="0" topLeftCell="A1">
      <pane ySplit="5" topLeftCell="A37" activePane="bottomLeft" state="frozen"/>
      <selection pane="bottomLeft" activeCell="A49" sqref="A49:O4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5.875" style="0" customWidth="1"/>
    <col min="6" max="6" width="9.5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1.625" style="0" customWidth="1"/>
    <col min="13" max="13" width="8.375" style="0" customWidth="1"/>
    <col min="14" max="16" width="8.75390625" style="0" customWidth="1"/>
    <col min="17" max="17" width="13.875" style="0" bestFit="1" customWidth="1"/>
  </cols>
  <sheetData>
    <row r="1" spans="1:2" ht="18" customHeight="1">
      <c r="A1" s="2" t="s">
        <v>0</v>
      </c>
      <c r="B1" s="2"/>
    </row>
    <row r="2" spans="1:16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 customHeight="1">
      <c r="A3" s="4" t="s">
        <v>2</v>
      </c>
      <c r="B3" s="4"/>
      <c r="C3" s="4"/>
      <c r="D3" s="4"/>
      <c r="E3" s="4"/>
      <c r="F3" s="4"/>
      <c r="G3" s="4"/>
      <c r="H3" s="4"/>
      <c r="I3" s="16" t="s">
        <v>3</v>
      </c>
      <c r="M3" s="4"/>
      <c r="N3" s="17"/>
      <c r="O3" s="17"/>
      <c r="P3" s="17"/>
    </row>
    <row r="4" spans="1:16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8" t="s">
        <v>12</v>
      </c>
      <c r="J4" s="6" t="s">
        <v>13</v>
      </c>
      <c r="K4" s="6" t="s">
        <v>14</v>
      </c>
      <c r="L4" s="18" t="s">
        <v>15</v>
      </c>
      <c r="M4" s="18" t="s">
        <v>16</v>
      </c>
      <c r="N4" s="6" t="s">
        <v>17</v>
      </c>
      <c r="O4" s="19" t="s">
        <v>18</v>
      </c>
      <c r="P4" s="20"/>
    </row>
    <row r="5" spans="1:18" ht="15">
      <c r="A5" s="5"/>
      <c r="B5" s="6"/>
      <c r="C5" s="6"/>
      <c r="D5" s="6"/>
      <c r="E5" s="6"/>
      <c r="F5" s="6"/>
      <c r="G5" s="6"/>
      <c r="H5" s="6"/>
      <c r="I5" s="21"/>
      <c r="J5" s="6"/>
      <c r="K5" s="6"/>
      <c r="L5" s="21"/>
      <c r="M5" s="21"/>
      <c r="N5" s="6"/>
      <c r="O5" s="19"/>
      <c r="P5" s="20">
        <v>0.9125</v>
      </c>
      <c r="Q5">
        <v>1</v>
      </c>
      <c r="R5">
        <v>1</v>
      </c>
    </row>
    <row r="6" spans="1:19" s="1" customFormat="1" ht="24.75" customHeight="1">
      <c r="A6" s="7">
        <v>1</v>
      </c>
      <c r="B6" s="7" t="s">
        <v>19</v>
      </c>
      <c r="C6" s="8" t="s">
        <v>20</v>
      </c>
      <c r="D6" s="7">
        <v>20</v>
      </c>
      <c r="E6" s="9" t="s">
        <v>21</v>
      </c>
      <c r="F6" s="7">
        <v>2.9</v>
      </c>
      <c r="G6" s="10">
        <v>104.28</v>
      </c>
      <c r="H6" s="10">
        <v>25.06</v>
      </c>
      <c r="I6" s="10">
        <v>79.22</v>
      </c>
      <c r="J6" s="22">
        <f aca="true" t="shared" si="0" ref="J6:J32">ROUNDUP(L6/G6,0)</f>
        <v>8431</v>
      </c>
      <c r="K6" s="22">
        <f aca="true" t="shared" si="1" ref="K6:K22">L6/I6</f>
        <v>11096.730623579904</v>
      </c>
      <c r="L6" s="22">
        <f>ROUND(S6*$Q$5,0)</f>
        <v>879083</v>
      </c>
      <c r="M6" s="10"/>
      <c r="N6" s="23" t="s">
        <v>22</v>
      </c>
      <c r="O6" s="24"/>
      <c r="P6" s="25"/>
      <c r="S6" s="22">
        <v>879083</v>
      </c>
    </row>
    <row r="7" spans="1:19" s="1" customFormat="1" ht="24.75" customHeight="1">
      <c r="A7" s="7">
        <v>2</v>
      </c>
      <c r="B7" s="7" t="s">
        <v>19</v>
      </c>
      <c r="C7" s="8" t="s">
        <v>23</v>
      </c>
      <c r="D7" s="7">
        <v>15</v>
      </c>
      <c r="E7" s="9" t="s">
        <v>21</v>
      </c>
      <c r="F7" s="7">
        <v>2.9</v>
      </c>
      <c r="G7" s="15">
        <v>104.28</v>
      </c>
      <c r="H7" s="15">
        <v>25.06</v>
      </c>
      <c r="I7" s="15">
        <v>79.22</v>
      </c>
      <c r="J7" s="22">
        <f t="shared" si="0"/>
        <v>8431</v>
      </c>
      <c r="K7" s="22">
        <f t="shared" si="1"/>
        <v>11096.730623579904</v>
      </c>
      <c r="L7" s="22">
        <f>ROUND(S7*$Q$5,0)</f>
        <v>879083</v>
      </c>
      <c r="M7" s="15"/>
      <c r="N7" s="23" t="s">
        <v>22</v>
      </c>
      <c r="O7" s="24"/>
      <c r="P7" s="25"/>
      <c r="S7" s="22">
        <v>879083</v>
      </c>
    </row>
    <row r="8" spans="1:19" s="1" customFormat="1" ht="24.75" customHeight="1">
      <c r="A8" s="7">
        <v>3</v>
      </c>
      <c r="B8" s="7" t="s">
        <v>19</v>
      </c>
      <c r="C8" s="8" t="s">
        <v>24</v>
      </c>
      <c r="D8" s="7">
        <v>14</v>
      </c>
      <c r="E8" s="9" t="s">
        <v>21</v>
      </c>
      <c r="F8" s="7">
        <v>2.9</v>
      </c>
      <c r="G8" s="15">
        <v>104.28</v>
      </c>
      <c r="H8" s="15">
        <v>25.06</v>
      </c>
      <c r="I8" s="15">
        <v>79.22</v>
      </c>
      <c r="J8" s="22">
        <f t="shared" si="0"/>
        <v>8431</v>
      </c>
      <c r="K8" s="22">
        <f t="shared" si="1"/>
        <v>11096.730623579904</v>
      </c>
      <c r="L8" s="22">
        <f>ROUND(S8*$Q$5,0)</f>
        <v>879083</v>
      </c>
      <c r="M8" s="15"/>
      <c r="N8" s="23" t="s">
        <v>22</v>
      </c>
      <c r="O8" s="24"/>
      <c r="P8" s="25"/>
      <c r="Q8" s="1" t="e">
        <f>(#REF!-#REF!)-#REF!*50%</f>
        <v>#REF!</v>
      </c>
      <c r="S8" s="22">
        <v>879083</v>
      </c>
    </row>
    <row r="9" spans="1:19" s="1" customFormat="1" ht="24.75" customHeight="1">
      <c r="A9" s="7">
        <v>4</v>
      </c>
      <c r="B9" s="11" t="s">
        <v>19</v>
      </c>
      <c r="C9" s="12" t="s">
        <v>25</v>
      </c>
      <c r="D9" s="11">
        <v>13</v>
      </c>
      <c r="E9" s="13" t="s">
        <v>21</v>
      </c>
      <c r="F9" s="11">
        <v>2.9</v>
      </c>
      <c r="G9" s="14">
        <v>104.28</v>
      </c>
      <c r="H9" s="14">
        <v>25.06</v>
      </c>
      <c r="I9" s="14">
        <v>79.22</v>
      </c>
      <c r="J9" s="26">
        <f t="shared" si="0"/>
        <v>8919</v>
      </c>
      <c r="K9" s="26">
        <f t="shared" si="1"/>
        <v>11740.015147689977</v>
      </c>
      <c r="L9" s="26">
        <f>ROUND(S9*$P$5,0)</f>
        <v>930044</v>
      </c>
      <c r="M9" s="14"/>
      <c r="N9" s="27" t="s">
        <v>22</v>
      </c>
      <c r="O9" s="28"/>
      <c r="P9" s="25"/>
      <c r="S9" s="26">
        <v>1019226.2146041375</v>
      </c>
    </row>
    <row r="10" spans="1:19" s="1" customFormat="1" ht="24.75" customHeight="1">
      <c r="A10" s="7">
        <v>5</v>
      </c>
      <c r="B10" s="11" t="s">
        <v>19</v>
      </c>
      <c r="C10" s="12" t="s">
        <v>26</v>
      </c>
      <c r="D10" s="11">
        <v>12</v>
      </c>
      <c r="E10" s="13" t="s">
        <v>21</v>
      </c>
      <c r="F10" s="11">
        <v>2.9</v>
      </c>
      <c r="G10" s="14">
        <v>104.28</v>
      </c>
      <c r="H10" s="14">
        <v>25.06</v>
      </c>
      <c r="I10" s="14">
        <v>79.22</v>
      </c>
      <c r="J10" s="26">
        <f t="shared" si="0"/>
        <v>8919</v>
      </c>
      <c r="K10" s="26">
        <f t="shared" si="1"/>
        <v>11740.015147689977</v>
      </c>
      <c r="L10" s="26">
        <f>ROUND(S10*$P$5,0)</f>
        <v>930044</v>
      </c>
      <c r="M10" s="14"/>
      <c r="N10" s="27" t="s">
        <v>22</v>
      </c>
      <c r="O10" s="28"/>
      <c r="P10" s="25"/>
      <c r="S10" s="26">
        <v>1019226.2146041375</v>
      </c>
    </row>
    <row r="11" spans="1:19" s="1" customFormat="1" ht="24.75" customHeight="1">
      <c r="A11" s="7">
        <v>6</v>
      </c>
      <c r="B11" s="7" t="s">
        <v>19</v>
      </c>
      <c r="C11" s="8" t="s">
        <v>27</v>
      </c>
      <c r="D11" s="7">
        <v>11</v>
      </c>
      <c r="E11" s="9" t="s">
        <v>21</v>
      </c>
      <c r="F11" s="7">
        <v>2.9</v>
      </c>
      <c r="G11" s="10">
        <v>104.28</v>
      </c>
      <c r="H11" s="10">
        <v>25.06</v>
      </c>
      <c r="I11" s="10">
        <v>79.22</v>
      </c>
      <c r="J11" s="22">
        <f t="shared" si="0"/>
        <v>8431</v>
      </c>
      <c r="K11" s="22">
        <f t="shared" si="1"/>
        <v>11096.730623579904</v>
      </c>
      <c r="L11" s="22">
        <f>ROUND(S11*$Q$5,0)</f>
        <v>879083</v>
      </c>
      <c r="M11" s="10"/>
      <c r="N11" s="23" t="s">
        <v>22</v>
      </c>
      <c r="O11" s="24"/>
      <c r="P11" s="25"/>
      <c r="S11" s="22">
        <v>879083</v>
      </c>
    </row>
    <row r="12" spans="1:19" s="1" customFormat="1" ht="24.75" customHeight="1">
      <c r="A12" s="7">
        <v>7</v>
      </c>
      <c r="B12" s="11" t="s">
        <v>19</v>
      </c>
      <c r="C12" s="12" t="s">
        <v>69</v>
      </c>
      <c r="D12" s="11">
        <v>10</v>
      </c>
      <c r="E12" s="13" t="s">
        <v>21</v>
      </c>
      <c r="F12" s="11">
        <v>2.9</v>
      </c>
      <c r="G12" s="14">
        <v>104.28</v>
      </c>
      <c r="H12" s="14">
        <v>25.06</v>
      </c>
      <c r="I12" s="14">
        <v>79.22</v>
      </c>
      <c r="J12" s="26">
        <f t="shared" si="0"/>
        <v>8919</v>
      </c>
      <c r="K12" s="26">
        <f t="shared" si="1"/>
        <v>11740.015147689977</v>
      </c>
      <c r="L12" s="26">
        <f>ROUND(S12*$P$5,0)</f>
        <v>930044</v>
      </c>
      <c r="M12" s="14"/>
      <c r="N12" s="27" t="s">
        <v>22</v>
      </c>
      <c r="O12" s="28"/>
      <c r="P12" s="25"/>
      <c r="S12" s="26">
        <v>1019226.2146041375</v>
      </c>
    </row>
    <row r="13" spans="1:19" s="1" customFormat="1" ht="24.75" customHeight="1">
      <c r="A13" s="7">
        <v>8</v>
      </c>
      <c r="B13" s="11" t="s">
        <v>19</v>
      </c>
      <c r="C13" s="12" t="s">
        <v>28</v>
      </c>
      <c r="D13" s="11">
        <v>9</v>
      </c>
      <c r="E13" s="13" t="s">
        <v>21</v>
      </c>
      <c r="F13" s="11">
        <v>2.9</v>
      </c>
      <c r="G13" s="14">
        <v>104.28</v>
      </c>
      <c r="H13" s="14">
        <v>25.06</v>
      </c>
      <c r="I13" s="14">
        <v>79.22</v>
      </c>
      <c r="J13" s="26">
        <f t="shared" si="0"/>
        <v>6334</v>
      </c>
      <c r="K13" s="26">
        <f t="shared" si="1"/>
        <v>8337.402171168897</v>
      </c>
      <c r="L13" s="26">
        <f>ROUND(S13*$P$5,0)</f>
        <v>660489</v>
      </c>
      <c r="M13" s="14"/>
      <c r="N13" s="27" t="s">
        <v>22</v>
      </c>
      <c r="O13" s="28"/>
      <c r="P13" s="25"/>
      <c r="S13" s="26">
        <v>723823.8823529412</v>
      </c>
    </row>
    <row r="14" spans="1:19" s="1" customFormat="1" ht="24.75" customHeight="1">
      <c r="A14" s="7">
        <v>9</v>
      </c>
      <c r="B14" s="11" t="s">
        <v>19</v>
      </c>
      <c r="C14" s="12" t="s">
        <v>29</v>
      </c>
      <c r="D14" s="11">
        <v>8</v>
      </c>
      <c r="E14" s="13" t="s">
        <v>21</v>
      </c>
      <c r="F14" s="11">
        <v>2.9</v>
      </c>
      <c r="G14" s="14">
        <v>104.28</v>
      </c>
      <c r="H14" s="14">
        <v>25.06</v>
      </c>
      <c r="I14" s="14">
        <v>79.22</v>
      </c>
      <c r="J14" s="26">
        <f t="shared" si="0"/>
        <v>8919</v>
      </c>
      <c r="K14" s="26">
        <f t="shared" si="1"/>
        <v>11740.015147689977</v>
      </c>
      <c r="L14" s="26">
        <f>ROUND(S14*$P$5,0)</f>
        <v>930044</v>
      </c>
      <c r="M14" s="14"/>
      <c r="N14" s="27" t="s">
        <v>22</v>
      </c>
      <c r="O14" s="28"/>
      <c r="P14" s="25"/>
      <c r="S14" s="26">
        <v>1019226.2146041375</v>
      </c>
    </row>
    <row r="15" spans="1:19" s="1" customFormat="1" ht="24.75" customHeight="1">
      <c r="A15" s="7">
        <v>10</v>
      </c>
      <c r="B15" s="11" t="s">
        <v>19</v>
      </c>
      <c r="C15" s="12" t="s">
        <v>30</v>
      </c>
      <c r="D15" s="11">
        <v>6</v>
      </c>
      <c r="E15" s="13" t="s">
        <v>21</v>
      </c>
      <c r="F15" s="11">
        <v>2.9</v>
      </c>
      <c r="G15" s="14">
        <v>104.28</v>
      </c>
      <c r="H15" s="14">
        <v>25.06</v>
      </c>
      <c r="I15" s="14">
        <v>79.22</v>
      </c>
      <c r="J15" s="26">
        <f t="shared" si="0"/>
        <v>8919</v>
      </c>
      <c r="K15" s="26">
        <f t="shared" si="1"/>
        <v>11740.015147689977</v>
      </c>
      <c r="L15" s="26">
        <f>ROUND(S15*$P$5,0)</f>
        <v>930044</v>
      </c>
      <c r="M15" s="14"/>
      <c r="N15" s="27" t="s">
        <v>22</v>
      </c>
      <c r="O15" s="28"/>
      <c r="P15" s="25"/>
      <c r="S15" s="26">
        <v>1019226.2146041375</v>
      </c>
    </row>
    <row r="16" spans="1:19" s="1" customFormat="1" ht="24.75" customHeight="1">
      <c r="A16" s="7">
        <v>11</v>
      </c>
      <c r="B16" s="11" t="s">
        <v>19</v>
      </c>
      <c r="C16" s="12" t="s">
        <v>31</v>
      </c>
      <c r="D16" s="11">
        <v>4</v>
      </c>
      <c r="E16" s="13" t="s">
        <v>21</v>
      </c>
      <c r="F16" s="11">
        <v>2.9</v>
      </c>
      <c r="G16" s="14">
        <v>104.28</v>
      </c>
      <c r="H16" s="14">
        <v>25.06</v>
      </c>
      <c r="I16" s="14">
        <v>79.22</v>
      </c>
      <c r="J16" s="26">
        <f t="shared" si="0"/>
        <v>8919</v>
      </c>
      <c r="K16" s="26">
        <f t="shared" si="1"/>
        <v>11740.015147689977</v>
      </c>
      <c r="L16" s="26">
        <f>ROUND(S16*$P$5,0)</f>
        <v>930044</v>
      </c>
      <c r="M16" s="14"/>
      <c r="N16" s="27" t="s">
        <v>22</v>
      </c>
      <c r="O16" s="28"/>
      <c r="P16" s="25"/>
      <c r="S16" s="26">
        <v>1019226.2146041375</v>
      </c>
    </row>
    <row r="17" spans="1:19" s="1" customFormat="1" ht="24.75" customHeight="1">
      <c r="A17" s="7">
        <v>12</v>
      </c>
      <c r="B17" s="7" t="s">
        <v>19</v>
      </c>
      <c r="C17" s="8" t="s">
        <v>32</v>
      </c>
      <c r="D17" s="7">
        <v>3</v>
      </c>
      <c r="E17" s="9" t="s">
        <v>21</v>
      </c>
      <c r="F17" s="7">
        <v>2.9</v>
      </c>
      <c r="G17" s="10">
        <v>104.28</v>
      </c>
      <c r="H17" s="10">
        <v>25.06</v>
      </c>
      <c r="I17" s="10">
        <v>79.22</v>
      </c>
      <c r="J17" s="22">
        <f t="shared" si="0"/>
        <v>8431</v>
      </c>
      <c r="K17" s="22">
        <f t="shared" si="1"/>
        <v>11096.730623579904</v>
      </c>
      <c r="L17" s="22">
        <f>ROUND(S17*$Q$5,0)</f>
        <v>879083</v>
      </c>
      <c r="M17" s="10"/>
      <c r="N17" s="23" t="s">
        <v>22</v>
      </c>
      <c r="O17" s="24"/>
      <c r="P17" s="25"/>
      <c r="S17" s="22">
        <v>879083</v>
      </c>
    </row>
    <row r="18" spans="1:19" s="1" customFormat="1" ht="24.75" customHeight="1">
      <c r="A18" s="7">
        <v>13</v>
      </c>
      <c r="B18" s="7" t="s">
        <v>19</v>
      </c>
      <c r="C18" s="8" t="s">
        <v>33</v>
      </c>
      <c r="D18" s="7">
        <v>2</v>
      </c>
      <c r="E18" s="9" t="s">
        <v>21</v>
      </c>
      <c r="F18" s="7">
        <v>2.9</v>
      </c>
      <c r="G18" s="10">
        <v>104.28</v>
      </c>
      <c r="H18" s="10">
        <v>25.06</v>
      </c>
      <c r="I18" s="10">
        <v>79.22</v>
      </c>
      <c r="J18" s="22">
        <f t="shared" si="0"/>
        <v>8431</v>
      </c>
      <c r="K18" s="22">
        <f t="shared" si="1"/>
        <v>11096.730623579904</v>
      </c>
      <c r="L18" s="22">
        <f>ROUND(S18*$Q$5,0)</f>
        <v>879083</v>
      </c>
      <c r="M18" s="10"/>
      <c r="N18" s="23" t="s">
        <v>22</v>
      </c>
      <c r="O18" s="24"/>
      <c r="P18" s="25"/>
      <c r="Q18" s="1" t="e">
        <f>(J16-#REF!)-#REF!*50%</f>
        <v>#REF!</v>
      </c>
      <c r="S18" s="22">
        <v>879083</v>
      </c>
    </row>
    <row r="19" spans="1:19" s="1" customFormat="1" ht="24.75" customHeight="1">
      <c r="A19" s="7">
        <v>14</v>
      </c>
      <c r="B19" s="7" t="s">
        <v>19</v>
      </c>
      <c r="C19" s="8" t="s">
        <v>34</v>
      </c>
      <c r="D19" s="7">
        <v>1</v>
      </c>
      <c r="E19" s="9" t="s">
        <v>21</v>
      </c>
      <c r="F19" s="7">
        <v>2.9</v>
      </c>
      <c r="G19" s="10">
        <v>104.28</v>
      </c>
      <c r="H19" s="10">
        <v>25.06</v>
      </c>
      <c r="I19" s="10">
        <v>79.22</v>
      </c>
      <c r="J19" s="22">
        <f t="shared" si="0"/>
        <v>8431</v>
      </c>
      <c r="K19" s="22">
        <f t="shared" si="1"/>
        <v>11096.730623579904</v>
      </c>
      <c r="L19" s="22">
        <f>ROUND(S19*$Q$5,0)</f>
        <v>879083</v>
      </c>
      <c r="M19" s="10"/>
      <c r="N19" s="23" t="s">
        <v>22</v>
      </c>
      <c r="O19" s="24"/>
      <c r="P19" s="25"/>
      <c r="S19" s="22">
        <v>879083</v>
      </c>
    </row>
    <row r="20" spans="1:19" s="1" customFormat="1" ht="24.75" customHeight="1">
      <c r="A20" s="7">
        <v>15</v>
      </c>
      <c r="B20" s="7" t="s">
        <v>19</v>
      </c>
      <c r="C20" s="8" t="s">
        <v>35</v>
      </c>
      <c r="D20" s="7">
        <v>20</v>
      </c>
      <c r="E20" s="9" t="s">
        <v>21</v>
      </c>
      <c r="F20" s="7">
        <v>2.9</v>
      </c>
      <c r="G20" s="10">
        <v>104.28</v>
      </c>
      <c r="H20" s="10">
        <v>25.06</v>
      </c>
      <c r="I20" s="10">
        <v>79.22</v>
      </c>
      <c r="J20" s="22">
        <f t="shared" si="0"/>
        <v>8431</v>
      </c>
      <c r="K20" s="22">
        <f t="shared" si="1"/>
        <v>11096.730623579904</v>
      </c>
      <c r="L20" s="22">
        <f>ROUND(S20*$Q$5,0)</f>
        <v>879083</v>
      </c>
      <c r="M20" s="10"/>
      <c r="N20" s="23" t="s">
        <v>22</v>
      </c>
      <c r="O20" s="24"/>
      <c r="P20" s="25"/>
      <c r="S20" s="22">
        <v>879083</v>
      </c>
    </row>
    <row r="21" spans="1:19" s="1" customFormat="1" ht="24.75" customHeight="1">
      <c r="A21" s="7">
        <v>16</v>
      </c>
      <c r="B21" s="11" t="s">
        <v>19</v>
      </c>
      <c r="C21" s="12" t="s">
        <v>36</v>
      </c>
      <c r="D21" s="11">
        <v>16</v>
      </c>
      <c r="E21" s="13" t="s">
        <v>21</v>
      </c>
      <c r="F21" s="11">
        <v>2.9</v>
      </c>
      <c r="G21" s="14">
        <v>104.28</v>
      </c>
      <c r="H21" s="14">
        <v>25.06</v>
      </c>
      <c r="I21" s="14">
        <v>79.22</v>
      </c>
      <c r="J21" s="26">
        <f t="shared" si="0"/>
        <v>8919</v>
      </c>
      <c r="K21" s="26">
        <f t="shared" si="1"/>
        <v>11740.015147689977</v>
      </c>
      <c r="L21" s="26">
        <f>ROUND(S21*$P$5,0)</f>
        <v>930044</v>
      </c>
      <c r="M21" s="14"/>
      <c r="N21" s="27" t="s">
        <v>22</v>
      </c>
      <c r="O21" s="28"/>
      <c r="P21" s="25"/>
      <c r="S21" s="26">
        <v>1019226.2146041375</v>
      </c>
    </row>
    <row r="22" spans="1:19" s="1" customFormat="1" ht="24.75" customHeight="1">
      <c r="A22" s="7">
        <v>17</v>
      </c>
      <c r="B22" s="11" t="s">
        <v>19</v>
      </c>
      <c r="C22" s="12" t="s">
        <v>37</v>
      </c>
      <c r="D22" s="11">
        <v>10</v>
      </c>
      <c r="E22" s="13" t="s">
        <v>21</v>
      </c>
      <c r="F22" s="11">
        <v>2.9</v>
      </c>
      <c r="G22" s="14">
        <v>104.28</v>
      </c>
      <c r="H22" s="14">
        <v>25.06</v>
      </c>
      <c r="I22" s="14">
        <v>79.22</v>
      </c>
      <c r="J22" s="26">
        <f t="shared" si="0"/>
        <v>8919</v>
      </c>
      <c r="K22" s="26">
        <f t="shared" si="1"/>
        <v>11740.015147689977</v>
      </c>
      <c r="L22" s="26">
        <f>ROUND(S22*$P$5,0)</f>
        <v>930044</v>
      </c>
      <c r="M22" s="14"/>
      <c r="N22" s="27" t="s">
        <v>22</v>
      </c>
      <c r="O22" s="28"/>
      <c r="P22" s="25"/>
      <c r="S22" s="26">
        <v>1019226.2146041375</v>
      </c>
    </row>
    <row r="23" spans="1:19" s="1" customFormat="1" ht="24.75" customHeight="1">
      <c r="A23" s="7">
        <v>18</v>
      </c>
      <c r="B23" s="48" t="s">
        <v>19</v>
      </c>
      <c r="C23" s="49" t="s">
        <v>70</v>
      </c>
      <c r="D23" s="48">
        <v>5</v>
      </c>
      <c r="E23" s="50" t="s">
        <v>21</v>
      </c>
      <c r="F23" s="48">
        <v>2.9</v>
      </c>
      <c r="G23" s="51">
        <v>104.28</v>
      </c>
      <c r="H23" s="51">
        <v>25.06</v>
      </c>
      <c r="I23" s="51">
        <v>79.22</v>
      </c>
      <c r="J23" s="56">
        <f t="shared" si="0"/>
        <v>5956</v>
      </c>
      <c r="K23" s="56">
        <f aca="true" t="shared" si="2" ref="K23:K32">L23/I23</f>
        <v>7839.813178490281</v>
      </c>
      <c r="L23" s="56">
        <f>ROUND(S23*0.873,0)</f>
        <v>621070</v>
      </c>
      <c r="M23" s="51"/>
      <c r="N23" s="57" t="s">
        <v>22</v>
      </c>
      <c r="O23" s="58"/>
      <c r="P23" s="25"/>
      <c r="S23" s="22">
        <v>711420</v>
      </c>
    </row>
    <row r="24" spans="1:19" s="1" customFormat="1" ht="24.75" customHeight="1">
      <c r="A24" s="7">
        <v>19</v>
      </c>
      <c r="B24" s="11" t="s">
        <v>19</v>
      </c>
      <c r="C24" s="12" t="s">
        <v>38</v>
      </c>
      <c r="D24" s="11">
        <v>4</v>
      </c>
      <c r="E24" s="13" t="s">
        <v>21</v>
      </c>
      <c r="F24" s="11">
        <v>2.9</v>
      </c>
      <c r="G24" s="14">
        <v>104.28</v>
      </c>
      <c r="H24" s="14">
        <v>25.06</v>
      </c>
      <c r="I24" s="14">
        <v>79.22</v>
      </c>
      <c r="J24" s="26">
        <f t="shared" si="0"/>
        <v>8919</v>
      </c>
      <c r="K24" s="26">
        <f t="shared" si="2"/>
        <v>11740.015147689977</v>
      </c>
      <c r="L24" s="26">
        <f>ROUND(S24*$P$5,0)</f>
        <v>930044</v>
      </c>
      <c r="M24" s="14"/>
      <c r="N24" s="27" t="s">
        <v>22</v>
      </c>
      <c r="O24" s="28"/>
      <c r="P24" s="25"/>
      <c r="S24" s="26">
        <v>1019226.2146041375</v>
      </c>
    </row>
    <row r="25" spans="1:19" s="1" customFormat="1" ht="24.75" customHeight="1">
      <c r="A25" s="7">
        <v>20</v>
      </c>
      <c r="B25" s="11" t="s">
        <v>19</v>
      </c>
      <c r="C25" s="12" t="s">
        <v>39</v>
      </c>
      <c r="D25" s="11">
        <v>3</v>
      </c>
      <c r="E25" s="13" t="s">
        <v>21</v>
      </c>
      <c r="F25" s="11">
        <v>2.9</v>
      </c>
      <c r="G25" s="14">
        <v>104.28</v>
      </c>
      <c r="H25" s="14">
        <v>25.06</v>
      </c>
      <c r="I25" s="14">
        <v>79.22</v>
      </c>
      <c r="J25" s="26">
        <f t="shared" si="0"/>
        <v>8919</v>
      </c>
      <c r="K25" s="26">
        <f t="shared" si="2"/>
        <v>11740.015147689977</v>
      </c>
      <c r="L25" s="26">
        <f>ROUND(S25*$P$5,0)</f>
        <v>930044</v>
      </c>
      <c r="M25" s="14"/>
      <c r="N25" s="27" t="s">
        <v>22</v>
      </c>
      <c r="O25" s="28"/>
      <c r="P25" s="25"/>
      <c r="S25" s="26">
        <v>1019226.2146041375</v>
      </c>
    </row>
    <row r="26" spans="1:19" s="1" customFormat="1" ht="24.75" customHeight="1">
      <c r="A26" s="7">
        <v>21</v>
      </c>
      <c r="B26" s="7" t="s">
        <v>19</v>
      </c>
      <c r="C26" s="8" t="s">
        <v>40</v>
      </c>
      <c r="D26" s="7">
        <v>2</v>
      </c>
      <c r="E26" s="9" t="s">
        <v>21</v>
      </c>
      <c r="F26" s="7">
        <v>2.9</v>
      </c>
      <c r="G26" s="10">
        <v>104.28</v>
      </c>
      <c r="H26" s="10">
        <v>25.06</v>
      </c>
      <c r="I26" s="10">
        <v>79.22</v>
      </c>
      <c r="J26" s="22">
        <f t="shared" si="0"/>
        <v>8431</v>
      </c>
      <c r="K26" s="22">
        <f t="shared" si="2"/>
        <v>11096.730623579904</v>
      </c>
      <c r="L26" s="22">
        <f>ROUND(S26*$Q$5,0)</f>
        <v>879083</v>
      </c>
      <c r="M26" s="10"/>
      <c r="N26" s="23" t="s">
        <v>22</v>
      </c>
      <c r="O26" s="24"/>
      <c r="P26" s="25"/>
      <c r="S26" s="22">
        <v>879083</v>
      </c>
    </row>
    <row r="27" spans="1:19" s="1" customFormat="1" ht="24.75" customHeight="1">
      <c r="A27" s="7">
        <v>22</v>
      </c>
      <c r="B27" s="7" t="s">
        <v>19</v>
      </c>
      <c r="C27" s="8" t="s">
        <v>41</v>
      </c>
      <c r="D27" s="7">
        <v>1</v>
      </c>
      <c r="E27" s="9" t="s">
        <v>21</v>
      </c>
      <c r="F27" s="7">
        <v>2.9</v>
      </c>
      <c r="G27" s="10">
        <v>104.28</v>
      </c>
      <c r="H27" s="10">
        <v>25.06</v>
      </c>
      <c r="I27" s="10">
        <v>79.22</v>
      </c>
      <c r="J27" s="22">
        <f t="shared" si="0"/>
        <v>8431</v>
      </c>
      <c r="K27" s="22">
        <f t="shared" si="2"/>
        <v>11096.730623579904</v>
      </c>
      <c r="L27" s="22">
        <f>ROUND(S27*$Q$5,0)</f>
        <v>879083</v>
      </c>
      <c r="M27" s="10"/>
      <c r="N27" s="23" t="s">
        <v>22</v>
      </c>
      <c r="O27" s="24"/>
      <c r="P27" s="25"/>
      <c r="S27" s="22">
        <v>879083</v>
      </c>
    </row>
    <row r="28" spans="1:19" s="1" customFormat="1" ht="24.75" customHeight="1">
      <c r="A28" s="7">
        <v>23</v>
      </c>
      <c r="B28" s="11" t="s">
        <v>19</v>
      </c>
      <c r="C28" s="12" t="s">
        <v>42</v>
      </c>
      <c r="D28" s="11">
        <v>20</v>
      </c>
      <c r="E28" s="13" t="s">
        <v>21</v>
      </c>
      <c r="F28" s="11">
        <v>2.9</v>
      </c>
      <c r="G28" s="14">
        <v>94.19</v>
      </c>
      <c r="H28" s="14">
        <v>22.629999999999995</v>
      </c>
      <c r="I28" s="14">
        <v>71.56</v>
      </c>
      <c r="J28" s="26">
        <f t="shared" si="0"/>
        <v>8609</v>
      </c>
      <c r="K28" s="26">
        <f t="shared" si="2"/>
        <v>11331.344326439352</v>
      </c>
      <c r="L28" s="26">
        <f>ROUND(S28*$P$5,0)</f>
        <v>810871</v>
      </c>
      <c r="M28" s="14"/>
      <c r="N28" s="27" t="s">
        <v>22</v>
      </c>
      <c r="O28" s="28"/>
      <c r="P28" s="25"/>
      <c r="S28" s="26">
        <v>888625.4786423473</v>
      </c>
    </row>
    <row r="29" spans="1:19" s="1" customFormat="1" ht="24.75" customHeight="1">
      <c r="A29" s="7">
        <v>24</v>
      </c>
      <c r="B29" s="52" t="s">
        <v>19</v>
      </c>
      <c r="C29" s="53" t="s">
        <v>43</v>
      </c>
      <c r="D29" s="52">
        <v>19</v>
      </c>
      <c r="E29" s="54" t="s">
        <v>21</v>
      </c>
      <c r="F29" s="52">
        <v>2.9</v>
      </c>
      <c r="G29" s="55">
        <v>94.19</v>
      </c>
      <c r="H29" s="55">
        <v>22.629999999999995</v>
      </c>
      <c r="I29" s="55">
        <v>71.56</v>
      </c>
      <c r="J29" s="59">
        <f t="shared" si="0"/>
        <v>6586</v>
      </c>
      <c r="K29" s="59">
        <f t="shared" si="2"/>
        <v>8667.705422023477</v>
      </c>
      <c r="L29" s="59">
        <f>ROUND(S29*$R$5,0)</f>
        <v>620261</v>
      </c>
      <c r="M29" s="55"/>
      <c r="N29" s="60" t="s">
        <v>22</v>
      </c>
      <c r="O29" s="61"/>
      <c r="P29" s="25"/>
      <c r="S29" s="22">
        <v>620261</v>
      </c>
    </row>
    <row r="30" spans="1:19" s="1" customFormat="1" ht="24.75" customHeight="1">
      <c r="A30" s="7">
        <v>25</v>
      </c>
      <c r="B30" s="11" t="s">
        <v>19</v>
      </c>
      <c r="C30" s="12" t="s">
        <v>44</v>
      </c>
      <c r="D30" s="11">
        <v>18</v>
      </c>
      <c r="E30" s="13" t="s">
        <v>21</v>
      </c>
      <c r="F30" s="11">
        <v>2.9</v>
      </c>
      <c r="G30" s="14">
        <v>94.19</v>
      </c>
      <c r="H30" s="14">
        <v>22.629999999999995</v>
      </c>
      <c r="I30" s="14">
        <v>71.56</v>
      </c>
      <c r="J30" s="26">
        <f t="shared" si="0"/>
        <v>8609</v>
      </c>
      <c r="K30" s="26">
        <f t="shared" si="2"/>
        <v>11331.344326439352</v>
      </c>
      <c r="L30" s="26">
        <f>ROUND(S30*$P$5,0)</f>
        <v>810871</v>
      </c>
      <c r="M30" s="14"/>
      <c r="N30" s="27" t="s">
        <v>22</v>
      </c>
      <c r="O30" s="28"/>
      <c r="P30" s="25"/>
      <c r="S30" s="26">
        <v>888625.4786423473</v>
      </c>
    </row>
    <row r="31" spans="1:19" s="1" customFormat="1" ht="24.75" customHeight="1">
      <c r="A31" s="7">
        <v>26</v>
      </c>
      <c r="B31" s="11" t="s">
        <v>19</v>
      </c>
      <c r="C31" s="12" t="s">
        <v>45</v>
      </c>
      <c r="D31" s="11">
        <v>14</v>
      </c>
      <c r="E31" s="13" t="s">
        <v>21</v>
      </c>
      <c r="F31" s="11">
        <v>2.9</v>
      </c>
      <c r="G31" s="14">
        <v>94.19</v>
      </c>
      <c r="H31" s="14">
        <v>22.629999999999995</v>
      </c>
      <c r="I31" s="14">
        <v>71.56</v>
      </c>
      <c r="J31" s="26">
        <f t="shared" si="0"/>
        <v>8609</v>
      </c>
      <c r="K31" s="26">
        <f t="shared" si="2"/>
        <v>11331.344326439352</v>
      </c>
      <c r="L31" s="26">
        <f>ROUND(S31*$P$5,0)</f>
        <v>810871</v>
      </c>
      <c r="M31" s="14"/>
      <c r="N31" s="27" t="s">
        <v>22</v>
      </c>
      <c r="O31" s="28"/>
      <c r="P31" s="25"/>
      <c r="S31" s="26">
        <v>888625.4786423473</v>
      </c>
    </row>
    <row r="32" spans="1:19" s="1" customFormat="1" ht="24.75" customHeight="1">
      <c r="A32" s="7">
        <v>27</v>
      </c>
      <c r="B32" s="7" t="s">
        <v>19</v>
      </c>
      <c r="C32" s="8" t="s">
        <v>46</v>
      </c>
      <c r="D32" s="7">
        <v>7</v>
      </c>
      <c r="E32" s="9" t="s">
        <v>21</v>
      </c>
      <c r="F32" s="7">
        <v>2.9</v>
      </c>
      <c r="G32" s="15">
        <v>94.19</v>
      </c>
      <c r="H32" s="15">
        <v>22.629999999999995</v>
      </c>
      <c r="I32" s="15">
        <v>71.56</v>
      </c>
      <c r="J32" s="22">
        <f t="shared" si="0"/>
        <v>8138</v>
      </c>
      <c r="K32" s="22">
        <f t="shared" si="2"/>
        <v>10710.438792621577</v>
      </c>
      <c r="L32" s="22">
        <f>ROUND(S32*$Q$5,0)</f>
        <v>766439</v>
      </c>
      <c r="M32" s="15"/>
      <c r="N32" s="23" t="s">
        <v>22</v>
      </c>
      <c r="O32" s="24"/>
      <c r="P32" s="25"/>
      <c r="S32" s="22">
        <v>766439</v>
      </c>
    </row>
    <row r="33" spans="1:19" s="1" customFormat="1" ht="24.75" customHeight="1">
      <c r="A33" s="7">
        <v>28</v>
      </c>
      <c r="B33" s="52" t="s">
        <v>19</v>
      </c>
      <c r="C33" s="53" t="s">
        <v>47</v>
      </c>
      <c r="D33" s="52">
        <v>5</v>
      </c>
      <c r="E33" s="54" t="s">
        <v>21</v>
      </c>
      <c r="F33" s="52">
        <v>2.9</v>
      </c>
      <c r="G33" s="55">
        <v>94.19</v>
      </c>
      <c r="H33" s="55">
        <v>22.629999999999995</v>
      </c>
      <c r="I33" s="55">
        <v>71.56</v>
      </c>
      <c r="J33" s="59">
        <f aca="true" t="shared" si="3" ref="J33:J48">ROUNDUP(L33/G33,0)</f>
        <v>6586</v>
      </c>
      <c r="K33" s="59">
        <f aca="true" t="shared" si="4" ref="K33:K48">L33/I33</f>
        <v>8667.705422023477</v>
      </c>
      <c r="L33" s="59">
        <f>ROUND(S33*$R$5,0)</f>
        <v>620261</v>
      </c>
      <c r="M33" s="55"/>
      <c r="N33" s="60" t="s">
        <v>22</v>
      </c>
      <c r="O33" s="61"/>
      <c r="P33" s="25"/>
      <c r="S33" s="22">
        <v>620261</v>
      </c>
    </row>
    <row r="34" spans="1:19" s="1" customFormat="1" ht="24.75" customHeight="1">
      <c r="A34" s="7">
        <v>29</v>
      </c>
      <c r="B34" s="7" t="s">
        <v>19</v>
      </c>
      <c r="C34" s="8" t="s">
        <v>71</v>
      </c>
      <c r="D34" s="7">
        <v>4</v>
      </c>
      <c r="E34" s="9" t="s">
        <v>21</v>
      </c>
      <c r="F34" s="7">
        <v>2.9</v>
      </c>
      <c r="G34" s="10">
        <v>94.19</v>
      </c>
      <c r="H34" s="10">
        <v>22.629999999999995</v>
      </c>
      <c r="I34" s="10">
        <v>71.56</v>
      </c>
      <c r="J34" s="22">
        <f t="shared" si="3"/>
        <v>8138</v>
      </c>
      <c r="K34" s="22">
        <f t="shared" si="4"/>
        <v>10710.438792621577</v>
      </c>
      <c r="L34" s="22">
        <f>ROUND(S34*$Q$5,0)</f>
        <v>766439</v>
      </c>
      <c r="M34" s="10"/>
      <c r="N34" s="23" t="s">
        <v>22</v>
      </c>
      <c r="O34" s="24"/>
      <c r="P34" s="25"/>
      <c r="S34" s="22">
        <v>766439</v>
      </c>
    </row>
    <row r="35" spans="1:19" s="1" customFormat="1" ht="24.75" customHeight="1">
      <c r="A35" s="7">
        <v>30</v>
      </c>
      <c r="B35" s="11" t="s">
        <v>19</v>
      </c>
      <c r="C35" s="12" t="s">
        <v>48</v>
      </c>
      <c r="D35" s="11">
        <v>3</v>
      </c>
      <c r="E35" s="13" t="s">
        <v>21</v>
      </c>
      <c r="F35" s="11">
        <v>2.9</v>
      </c>
      <c r="G35" s="14">
        <v>94.19</v>
      </c>
      <c r="H35" s="14">
        <v>22.629999999999995</v>
      </c>
      <c r="I35" s="14">
        <v>71.56</v>
      </c>
      <c r="J35" s="26">
        <f t="shared" si="3"/>
        <v>8609</v>
      </c>
      <c r="K35" s="26">
        <f t="shared" si="4"/>
        <v>11331.344326439352</v>
      </c>
      <c r="L35" s="26">
        <f>ROUND(S35*$P$5,0)</f>
        <v>810871</v>
      </c>
      <c r="M35" s="14"/>
      <c r="N35" s="27" t="s">
        <v>22</v>
      </c>
      <c r="O35" s="28"/>
      <c r="P35" s="25"/>
      <c r="S35" s="26">
        <v>888625.4786423473</v>
      </c>
    </row>
    <row r="36" spans="1:19" s="1" customFormat="1" ht="24.75" customHeight="1">
      <c r="A36" s="7">
        <v>31</v>
      </c>
      <c r="B36" s="7" t="s">
        <v>19</v>
      </c>
      <c r="C36" s="8" t="s">
        <v>49</v>
      </c>
      <c r="D36" s="7">
        <v>2</v>
      </c>
      <c r="E36" s="9" t="s">
        <v>21</v>
      </c>
      <c r="F36" s="7">
        <v>2.9</v>
      </c>
      <c r="G36" s="10">
        <v>94.19</v>
      </c>
      <c r="H36" s="10">
        <v>22.629999999999995</v>
      </c>
      <c r="I36" s="10">
        <v>71.56</v>
      </c>
      <c r="J36" s="22">
        <f t="shared" si="3"/>
        <v>8138</v>
      </c>
      <c r="K36" s="22">
        <f t="shared" si="4"/>
        <v>10710.438792621577</v>
      </c>
      <c r="L36" s="22">
        <f>ROUND(S36*$Q$5,0)</f>
        <v>766439</v>
      </c>
      <c r="M36" s="10"/>
      <c r="N36" s="23" t="s">
        <v>22</v>
      </c>
      <c r="O36" s="24"/>
      <c r="P36" s="25"/>
      <c r="S36" s="22">
        <v>766439</v>
      </c>
    </row>
    <row r="37" spans="1:19" s="1" customFormat="1" ht="24.75" customHeight="1">
      <c r="A37" s="7">
        <v>32</v>
      </c>
      <c r="B37" s="11" t="s">
        <v>19</v>
      </c>
      <c r="C37" s="12" t="s">
        <v>50</v>
      </c>
      <c r="D37" s="11">
        <v>20</v>
      </c>
      <c r="E37" s="13" t="s">
        <v>21</v>
      </c>
      <c r="F37" s="11">
        <v>2.9</v>
      </c>
      <c r="G37" s="14">
        <v>94.19</v>
      </c>
      <c r="H37" s="14">
        <v>22.629999999999995</v>
      </c>
      <c r="I37" s="14">
        <v>71.56</v>
      </c>
      <c r="J37" s="26">
        <f t="shared" si="3"/>
        <v>8609</v>
      </c>
      <c r="K37" s="26">
        <f t="shared" si="4"/>
        <v>11331.344326439352</v>
      </c>
      <c r="L37" s="26">
        <f>ROUND(S37*$P$5,0)</f>
        <v>810871</v>
      </c>
      <c r="M37" s="14"/>
      <c r="N37" s="27" t="s">
        <v>22</v>
      </c>
      <c r="O37" s="28"/>
      <c r="P37" s="25"/>
      <c r="S37" s="26">
        <v>888625.4786423473</v>
      </c>
    </row>
    <row r="38" spans="1:19" s="1" customFormat="1" ht="24.75" customHeight="1">
      <c r="A38" s="7">
        <v>33</v>
      </c>
      <c r="B38" s="52" t="s">
        <v>19</v>
      </c>
      <c r="C38" s="53" t="s">
        <v>51</v>
      </c>
      <c r="D38" s="52">
        <v>19</v>
      </c>
      <c r="E38" s="54" t="s">
        <v>21</v>
      </c>
      <c r="F38" s="52">
        <v>2.9</v>
      </c>
      <c r="G38" s="55">
        <v>94.19</v>
      </c>
      <c r="H38" s="55">
        <v>22.629999999999995</v>
      </c>
      <c r="I38" s="55">
        <v>71.56</v>
      </c>
      <c r="J38" s="59">
        <f t="shared" si="3"/>
        <v>6586</v>
      </c>
      <c r="K38" s="59">
        <f t="shared" si="4"/>
        <v>8667.705422023477</v>
      </c>
      <c r="L38" s="59">
        <f>ROUND(S38*$R$5,0)</f>
        <v>620261</v>
      </c>
      <c r="M38" s="55"/>
      <c r="N38" s="60" t="s">
        <v>22</v>
      </c>
      <c r="O38" s="61"/>
      <c r="P38" s="25"/>
      <c r="S38" s="22">
        <v>620261</v>
      </c>
    </row>
    <row r="39" spans="1:21" s="1" customFormat="1" ht="24.75" customHeight="1">
      <c r="A39" s="7">
        <v>34</v>
      </c>
      <c r="B39" s="11" t="s">
        <v>19</v>
      </c>
      <c r="C39" s="12" t="s">
        <v>52</v>
      </c>
      <c r="D39" s="11">
        <v>18</v>
      </c>
      <c r="E39" s="13" t="s">
        <v>21</v>
      </c>
      <c r="F39" s="11">
        <v>2.9</v>
      </c>
      <c r="G39" s="14">
        <v>94.19</v>
      </c>
      <c r="H39" s="14">
        <v>22.629999999999995</v>
      </c>
      <c r="I39" s="14">
        <v>71.56</v>
      </c>
      <c r="J39" s="26">
        <f t="shared" si="3"/>
        <v>8609</v>
      </c>
      <c r="K39" s="26">
        <f t="shared" si="4"/>
        <v>11331.344326439352</v>
      </c>
      <c r="L39" s="26">
        <f>ROUND(S39*$P$5,0)</f>
        <v>810871</v>
      </c>
      <c r="M39" s="14"/>
      <c r="N39" s="27" t="s">
        <v>22</v>
      </c>
      <c r="O39" s="28"/>
      <c r="P39" s="25"/>
      <c r="S39" s="26">
        <v>888625.4786423473</v>
      </c>
      <c r="U39" s="1">
        <f>J9-J23</f>
        <v>2963</v>
      </c>
    </row>
    <row r="40" spans="1:21" s="1" customFormat="1" ht="24.75" customHeight="1">
      <c r="A40" s="7">
        <v>35</v>
      </c>
      <c r="B40" s="7" t="s">
        <v>19</v>
      </c>
      <c r="C40" s="8" t="s">
        <v>53</v>
      </c>
      <c r="D40" s="7">
        <v>17</v>
      </c>
      <c r="E40" s="9" t="s">
        <v>21</v>
      </c>
      <c r="F40" s="7">
        <v>2.9</v>
      </c>
      <c r="G40" s="10">
        <v>94.19</v>
      </c>
      <c r="H40" s="10">
        <v>22.629999999999995</v>
      </c>
      <c r="I40" s="10">
        <v>71.56</v>
      </c>
      <c r="J40" s="22">
        <f t="shared" si="3"/>
        <v>8138</v>
      </c>
      <c r="K40" s="22">
        <f t="shared" si="4"/>
        <v>10710.438792621577</v>
      </c>
      <c r="L40" s="22">
        <f>ROUND(S40*$Q$5,0)</f>
        <v>766439</v>
      </c>
      <c r="M40" s="10"/>
      <c r="N40" s="23" t="s">
        <v>22</v>
      </c>
      <c r="O40" s="24"/>
      <c r="P40" s="25"/>
      <c r="S40" s="22">
        <v>766439</v>
      </c>
      <c r="U40" s="46">
        <f>J23*50%</f>
        <v>2978</v>
      </c>
    </row>
    <row r="41" spans="1:19" s="1" customFormat="1" ht="24.75" customHeight="1">
      <c r="A41" s="7">
        <v>36</v>
      </c>
      <c r="B41" s="7" t="s">
        <v>19</v>
      </c>
      <c r="C41" s="8" t="s">
        <v>54</v>
      </c>
      <c r="D41" s="7">
        <v>15</v>
      </c>
      <c r="E41" s="9" t="s">
        <v>21</v>
      </c>
      <c r="F41" s="7">
        <v>2.9</v>
      </c>
      <c r="G41" s="15">
        <v>94.19</v>
      </c>
      <c r="H41" s="15">
        <v>22.629999999999995</v>
      </c>
      <c r="I41" s="15">
        <v>71.56</v>
      </c>
      <c r="J41" s="22">
        <f t="shared" si="3"/>
        <v>8138</v>
      </c>
      <c r="K41" s="22">
        <f t="shared" si="4"/>
        <v>10710.438792621577</v>
      </c>
      <c r="L41" s="22">
        <f>ROUND(S41*$Q$5,0)</f>
        <v>766439</v>
      </c>
      <c r="M41" s="15"/>
      <c r="N41" s="23" t="s">
        <v>22</v>
      </c>
      <c r="O41" s="24"/>
      <c r="P41" s="25"/>
      <c r="S41" s="22">
        <v>766439</v>
      </c>
    </row>
    <row r="42" spans="1:19" s="1" customFormat="1" ht="24.75" customHeight="1">
      <c r="A42" s="7">
        <v>37</v>
      </c>
      <c r="B42" s="11" t="s">
        <v>19</v>
      </c>
      <c r="C42" s="12" t="s">
        <v>55</v>
      </c>
      <c r="D42" s="11">
        <v>14</v>
      </c>
      <c r="E42" s="13" t="s">
        <v>21</v>
      </c>
      <c r="F42" s="11">
        <v>2.9</v>
      </c>
      <c r="G42" s="14">
        <v>94.19</v>
      </c>
      <c r="H42" s="14">
        <v>22.629999999999995</v>
      </c>
      <c r="I42" s="14">
        <v>71.56</v>
      </c>
      <c r="J42" s="26">
        <f t="shared" si="3"/>
        <v>8609</v>
      </c>
      <c r="K42" s="26">
        <f t="shared" si="4"/>
        <v>11331.344326439352</v>
      </c>
      <c r="L42" s="26">
        <f>ROUND(S42*$P$5,0)</f>
        <v>810871</v>
      </c>
      <c r="M42" s="14"/>
      <c r="N42" s="27" t="s">
        <v>22</v>
      </c>
      <c r="O42" s="28"/>
      <c r="P42" s="25"/>
      <c r="S42" s="26">
        <v>888625.4786423473</v>
      </c>
    </row>
    <row r="43" spans="1:19" s="1" customFormat="1" ht="24.75" customHeight="1">
      <c r="A43" s="7">
        <v>38</v>
      </c>
      <c r="B43" s="7" t="s">
        <v>19</v>
      </c>
      <c r="C43" s="8" t="s">
        <v>56</v>
      </c>
      <c r="D43" s="7">
        <v>9</v>
      </c>
      <c r="E43" s="9" t="s">
        <v>21</v>
      </c>
      <c r="F43" s="7">
        <v>2.9</v>
      </c>
      <c r="G43" s="15">
        <v>94.19</v>
      </c>
      <c r="H43" s="15">
        <v>22.629999999999995</v>
      </c>
      <c r="I43" s="15">
        <v>71.56</v>
      </c>
      <c r="J43" s="22">
        <f t="shared" si="3"/>
        <v>8138</v>
      </c>
      <c r="K43" s="22">
        <f t="shared" si="4"/>
        <v>10710.438792621577</v>
      </c>
      <c r="L43" s="22">
        <f>ROUND(S43*$Q$5,0)</f>
        <v>766439</v>
      </c>
      <c r="M43" s="15"/>
      <c r="N43" s="23" t="s">
        <v>22</v>
      </c>
      <c r="O43" s="24"/>
      <c r="P43" s="25"/>
      <c r="S43" s="22">
        <v>766439</v>
      </c>
    </row>
    <row r="44" spans="1:19" s="1" customFormat="1" ht="24.75" customHeight="1">
      <c r="A44" s="7">
        <v>39</v>
      </c>
      <c r="B44" s="11" t="s">
        <v>19</v>
      </c>
      <c r="C44" s="12" t="s">
        <v>57</v>
      </c>
      <c r="D44" s="11">
        <v>6</v>
      </c>
      <c r="E44" s="13" t="s">
        <v>21</v>
      </c>
      <c r="F44" s="11">
        <v>2.9</v>
      </c>
      <c r="G44" s="14">
        <v>94.19</v>
      </c>
      <c r="H44" s="14">
        <v>22.629999999999995</v>
      </c>
      <c r="I44" s="14">
        <v>71.56</v>
      </c>
      <c r="J44" s="26">
        <f t="shared" si="3"/>
        <v>8609</v>
      </c>
      <c r="K44" s="26">
        <f t="shared" si="4"/>
        <v>11331.344326439352</v>
      </c>
      <c r="L44" s="26">
        <f>ROUND(S44*$P$5,0)</f>
        <v>810871</v>
      </c>
      <c r="M44" s="14"/>
      <c r="N44" s="27" t="s">
        <v>22</v>
      </c>
      <c r="O44" s="28"/>
      <c r="P44" s="25"/>
      <c r="S44" s="26">
        <v>888625.4786423473</v>
      </c>
    </row>
    <row r="45" spans="1:19" s="1" customFormat="1" ht="24.75" customHeight="1">
      <c r="A45" s="7">
        <v>40</v>
      </c>
      <c r="B45" s="11" t="s">
        <v>19</v>
      </c>
      <c r="C45" s="12" t="s">
        <v>58</v>
      </c>
      <c r="D45" s="11">
        <v>4</v>
      </c>
      <c r="E45" s="13" t="s">
        <v>21</v>
      </c>
      <c r="F45" s="11">
        <v>2.9</v>
      </c>
      <c r="G45" s="14">
        <v>94.19</v>
      </c>
      <c r="H45" s="14">
        <v>22.629999999999995</v>
      </c>
      <c r="I45" s="14">
        <v>71.56</v>
      </c>
      <c r="J45" s="26">
        <f t="shared" si="3"/>
        <v>8609</v>
      </c>
      <c r="K45" s="26">
        <f t="shared" si="4"/>
        <v>11331.344326439352</v>
      </c>
      <c r="L45" s="26">
        <f>ROUND(S45*$P$5,0)</f>
        <v>810871</v>
      </c>
      <c r="M45" s="14"/>
      <c r="N45" s="27" t="s">
        <v>22</v>
      </c>
      <c r="O45" s="28"/>
      <c r="P45" s="25"/>
      <c r="S45" s="26">
        <v>888625.4786423473</v>
      </c>
    </row>
    <row r="46" spans="1:19" s="1" customFormat="1" ht="24.75" customHeight="1">
      <c r="A46" s="7">
        <v>41</v>
      </c>
      <c r="B46" s="11" t="s">
        <v>19</v>
      </c>
      <c r="C46" s="12" t="s">
        <v>59</v>
      </c>
      <c r="D46" s="11">
        <v>3</v>
      </c>
      <c r="E46" s="13" t="s">
        <v>21</v>
      </c>
      <c r="F46" s="11">
        <v>2.9</v>
      </c>
      <c r="G46" s="14">
        <v>94.19</v>
      </c>
      <c r="H46" s="14">
        <v>22.629999999999995</v>
      </c>
      <c r="I46" s="14">
        <v>71.56</v>
      </c>
      <c r="J46" s="26">
        <f t="shared" si="3"/>
        <v>8609</v>
      </c>
      <c r="K46" s="26">
        <f t="shared" si="4"/>
        <v>11331.344326439352</v>
      </c>
      <c r="L46" s="26">
        <f>ROUND(S46*$P$5,0)</f>
        <v>810871</v>
      </c>
      <c r="M46" s="14"/>
      <c r="N46" s="27" t="s">
        <v>22</v>
      </c>
      <c r="O46" s="28"/>
      <c r="P46" s="25"/>
      <c r="S46" s="26">
        <v>888625.4786423473</v>
      </c>
    </row>
    <row r="47" spans="1:19" s="1" customFormat="1" ht="24.75" customHeight="1">
      <c r="A47" s="7">
        <v>42</v>
      </c>
      <c r="B47" s="7" t="s">
        <v>19</v>
      </c>
      <c r="C47" s="8" t="s">
        <v>60</v>
      </c>
      <c r="D47" s="7">
        <v>2</v>
      </c>
      <c r="E47" s="9" t="s">
        <v>21</v>
      </c>
      <c r="F47" s="7">
        <v>2.9</v>
      </c>
      <c r="G47" s="10">
        <v>94.19</v>
      </c>
      <c r="H47" s="10">
        <v>22.629999999999995</v>
      </c>
      <c r="I47" s="10">
        <v>71.56</v>
      </c>
      <c r="J47" s="22">
        <f t="shared" si="3"/>
        <v>8138</v>
      </c>
      <c r="K47" s="22">
        <f t="shared" si="4"/>
        <v>10710.438792621577</v>
      </c>
      <c r="L47" s="22">
        <f>ROUND(S47*$Q$5,0)</f>
        <v>766439</v>
      </c>
      <c r="M47" s="10"/>
      <c r="N47" s="23" t="s">
        <v>22</v>
      </c>
      <c r="O47" s="24"/>
      <c r="P47" s="25"/>
      <c r="S47" s="22">
        <v>766439</v>
      </c>
    </row>
    <row r="48" spans="1:16" s="1" customFormat="1" ht="24.75" customHeight="1">
      <c r="A48" s="29" t="s">
        <v>61</v>
      </c>
      <c r="B48" s="29"/>
      <c r="C48" s="29"/>
      <c r="D48" s="29"/>
      <c r="E48" s="29"/>
      <c r="F48" s="30"/>
      <c r="G48" s="31">
        <f>SUM(G6:G47)</f>
        <v>4177.960000000001</v>
      </c>
      <c r="H48" s="31">
        <f>SUM(H6:H47)</f>
        <v>1003.9199999999998</v>
      </c>
      <c r="I48" s="31">
        <f>SUM(I6:I47)</f>
        <v>3174.0399999999995</v>
      </c>
      <c r="J48" s="22">
        <f t="shared" si="3"/>
        <v>8308</v>
      </c>
      <c r="K48" s="37">
        <f t="shared" si="4"/>
        <v>10934.769253065495</v>
      </c>
      <c r="L48" s="22">
        <f>SUM(L6:L47)</f>
        <v>34707395</v>
      </c>
      <c r="M48" s="10"/>
      <c r="N48" s="38"/>
      <c r="O48" s="39"/>
      <c r="P48" s="40"/>
    </row>
    <row r="49" spans="1:16" s="1" customFormat="1" ht="31.5" customHeight="1">
      <c r="A49" s="32" t="s">
        <v>75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1"/>
      <c r="P49" s="42"/>
    </row>
    <row r="50" spans="1:16" s="1" customFormat="1" ht="67.5" customHeight="1">
      <c r="A50" s="34" t="s">
        <v>63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3"/>
    </row>
    <row r="51" spans="1:16" s="1" customFormat="1" ht="24.75" customHeight="1">
      <c r="A51" s="35" t="s">
        <v>64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73</v>
      </c>
      <c r="L51" s="44"/>
      <c r="M51" s="35"/>
      <c r="N51" s="36"/>
      <c r="O51" s="36"/>
      <c r="P51" s="36"/>
    </row>
    <row r="52" spans="1:16" s="1" customFormat="1" ht="24.75" customHeight="1">
      <c r="A52" s="35" t="s">
        <v>66</v>
      </c>
      <c r="B52" s="35"/>
      <c r="C52" s="35"/>
      <c r="D52" s="35"/>
      <c r="E52" s="35"/>
      <c r="F52" s="36"/>
      <c r="G52" s="36"/>
      <c r="H52" s="36"/>
      <c r="I52" s="36"/>
      <c r="J52" s="36"/>
      <c r="K52" s="35" t="s">
        <v>74</v>
      </c>
      <c r="L52" s="45"/>
      <c r="M52" s="35"/>
      <c r="N52" s="36"/>
      <c r="O52" s="36"/>
      <c r="P52" s="36"/>
    </row>
    <row r="53" spans="1:5" s="1" customFormat="1" ht="24.75" customHeight="1">
      <c r="A53" s="35" t="s">
        <v>68</v>
      </c>
      <c r="B53" s="35"/>
      <c r="C53" s="35"/>
      <c r="D53" s="35"/>
      <c r="E53" s="35"/>
    </row>
    <row r="54" s="1" customFormat="1" ht="24.75" customHeight="1">
      <c r="J54" s="46">
        <f>8744*0.95</f>
        <v>8306.8</v>
      </c>
    </row>
    <row r="55" s="1" customFormat="1" ht="24.75" customHeight="1"/>
    <row r="56" s="1" customFormat="1" ht="24.75" customHeight="1"/>
    <row r="57" s="1" customFormat="1" ht="24.75" customHeight="1"/>
    <row r="58" s="1" customFormat="1" ht="24.75" customHeight="1">
      <c r="J58" s="47"/>
    </row>
    <row r="59" s="1" customFormat="1" ht="24.75" customHeight="1"/>
    <row r="60" s="1" customFormat="1" ht="24.75" customHeight="1"/>
    <row r="61" s="1" customFormat="1" ht="24.75" customHeight="1"/>
    <row r="62" s="1" customFormat="1" ht="30.75" customHeight="1"/>
    <row r="63" ht="42" customHeight="1"/>
    <row r="64" ht="51.75" customHeight="1"/>
    <row r="65" ht="27" customHeight="1"/>
    <row r="66" ht="25.5" customHeight="1"/>
  </sheetData>
  <sheetProtection/>
  <autoFilter ref="A5:U54"/>
  <mergeCells count="24">
    <mergeCell ref="A1:B1"/>
    <mergeCell ref="A2:N2"/>
    <mergeCell ref="A3:F3"/>
    <mergeCell ref="A48:F48"/>
    <mergeCell ref="A49:O49"/>
    <mergeCell ref="A50:O50"/>
    <mergeCell ref="A51:E51"/>
    <mergeCell ref="A52:E52"/>
    <mergeCell ref="A53:E5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44" right="0.11805555555555555" top="0.4722222222222222" bottom="0.4722222222222222" header="0.19652777777777777" footer="0.19652777777777777"/>
  <pageSetup fitToHeight="0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SheetLayoutView="85" workbookViewId="0" topLeftCell="A1">
      <pane ySplit="5" topLeftCell="A76" activePane="bottomLeft" state="frozen"/>
      <selection pane="bottomLeft" activeCell="Q11" sqref="Q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1.75390625" style="0" customWidth="1"/>
    <col min="6" max="6" width="9.5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1.625" style="0" customWidth="1"/>
    <col min="13" max="13" width="8.375" style="0" customWidth="1"/>
    <col min="14" max="16" width="8.75390625" style="0" customWidth="1"/>
  </cols>
  <sheetData>
    <row r="1" spans="1:2" ht="18" customHeight="1">
      <c r="A1" s="2" t="s">
        <v>0</v>
      </c>
      <c r="B1" s="2"/>
    </row>
    <row r="2" spans="1:16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 customHeight="1">
      <c r="A3" s="4" t="s">
        <v>2</v>
      </c>
      <c r="B3" s="4"/>
      <c r="C3" s="4"/>
      <c r="D3" s="4"/>
      <c r="E3" s="4"/>
      <c r="F3" s="4"/>
      <c r="G3" s="4"/>
      <c r="H3" s="4"/>
      <c r="I3" s="16" t="s">
        <v>3</v>
      </c>
      <c r="M3" s="4"/>
      <c r="N3" s="17"/>
      <c r="O3" s="17"/>
      <c r="P3" s="17"/>
    </row>
    <row r="4" spans="1:16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8" t="s">
        <v>12</v>
      </c>
      <c r="J4" s="6" t="s">
        <v>13</v>
      </c>
      <c r="K4" s="6" t="s">
        <v>14</v>
      </c>
      <c r="L4" s="18" t="s">
        <v>15</v>
      </c>
      <c r="M4" s="18" t="s">
        <v>16</v>
      </c>
      <c r="N4" s="6" t="s">
        <v>17</v>
      </c>
      <c r="O4" s="19" t="s">
        <v>18</v>
      </c>
      <c r="P4" s="20"/>
    </row>
    <row r="5" spans="1:17" ht="15">
      <c r="A5" s="5"/>
      <c r="B5" s="6"/>
      <c r="C5" s="6"/>
      <c r="D5" s="6"/>
      <c r="E5" s="6"/>
      <c r="F5" s="6"/>
      <c r="G5" s="6"/>
      <c r="H5" s="6"/>
      <c r="I5" s="21"/>
      <c r="J5" s="6"/>
      <c r="K5" s="6"/>
      <c r="L5" s="21"/>
      <c r="M5" s="21"/>
      <c r="N5" s="6"/>
      <c r="O5" s="19"/>
      <c r="P5" s="20"/>
      <c r="Q5">
        <v>0.8332</v>
      </c>
    </row>
    <row r="6" spans="1:19" s="1" customFormat="1" ht="24.75" customHeight="1">
      <c r="A6" s="7">
        <v>1</v>
      </c>
      <c r="B6" s="7" t="s">
        <v>76</v>
      </c>
      <c r="C6" s="8" t="s">
        <v>20</v>
      </c>
      <c r="D6" s="7">
        <v>20</v>
      </c>
      <c r="E6" s="9" t="s">
        <v>21</v>
      </c>
      <c r="F6" s="7">
        <v>2.9</v>
      </c>
      <c r="G6" s="10">
        <v>104.28</v>
      </c>
      <c r="H6" s="10">
        <v>25.06</v>
      </c>
      <c r="I6" s="10">
        <v>79.22</v>
      </c>
      <c r="J6" s="22">
        <f>L6/G6</f>
        <v>8143.642117376295</v>
      </c>
      <c r="K6" s="22">
        <f>L6/I6</f>
        <v>10719.755112345367</v>
      </c>
      <c r="L6" s="22">
        <f>ROUND(S6*$Q$5,0)</f>
        <v>849219</v>
      </c>
      <c r="M6" s="10"/>
      <c r="N6" s="23" t="s">
        <v>22</v>
      </c>
      <c r="O6" s="24"/>
      <c r="P6" s="25"/>
      <c r="S6" s="22">
        <v>1019226.2146041375</v>
      </c>
    </row>
    <row r="7" spans="1:19" s="1" customFormat="1" ht="24.75" customHeight="1">
      <c r="A7" s="11">
        <v>2</v>
      </c>
      <c r="B7" s="11" t="s">
        <v>76</v>
      </c>
      <c r="C7" s="12" t="s">
        <v>77</v>
      </c>
      <c r="D7" s="11">
        <v>19</v>
      </c>
      <c r="E7" s="13" t="s">
        <v>21</v>
      </c>
      <c r="F7" s="11">
        <v>2.9</v>
      </c>
      <c r="G7" s="14">
        <v>104.28</v>
      </c>
      <c r="H7" s="14">
        <v>25.06</v>
      </c>
      <c r="I7" s="14">
        <v>79.22</v>
      </c>
      <c r="J7" s="26">
        <f aca="true" t="shared" si="0" ref="J7:J50">L7/G7</f>
        <v>6519.859428236196</v>
      </c>
      <c r="K7" s="26">
        <f aca="true" t="shared" si="1" ref="K7:K50">L7/I7</f>
        <v>8582.314329417706</v>
      </c>
      <c r="L7" s="26">
        <v>679890.9411764706</v>
      </c>
      <c r="M7" s="14"/>
      <c r="N7" s="27" t="s">
        <v>22</v>
      </c>
      <c r="O7" s="28"/>
      <c r="P7" s="25"/>
      <c r="S7" s="26">
        <v>679890.9411764706</v>
      </c>
    </row>
    <row r="8" spans="1:19" s="1" customFormat="1" ht="24.75" customHeight="1">
      <c r="A8" s="11">
        <v>3</v>
      </c>
      <c r="B8" s="11" t="s">
        <v>76</v>
      </c>
      <c r="C8" s="12" t="s">
        <v>78</v>
      </c>
      <c r="D8" s="11">
        <v>18</v>
      </c>
      <c r="E8" s="13" t="s">
        <v>21</v>
      </c>
      <c r="F8" s="11">
        <v>2.9</v>
      </c>
      <c r="G8" s="14">
        <v>104.28</v>
      </c>
      <c r="H8" s="14">
        <v>25.06</v>
      </c>
      <c r="I8" s="14">
        <v>79.22</v>
      </c>
      <c r="J8" s="26">
        <f t="shared" si="0"/>
        <v>9773.937616073432</v>
      </c>
      <c r="K8" s="26">
        <f t="shared" si="1"/>
        <v>12865.76892961547</v>
      </c>
      <c r="L8" s="26">
        <v>1019226.2146041375</v>
      </c>
      <c r="M8" s="14"/>
      <c r="N8" s="27" t="s">
        <v>22</v>
      </c>
      <c r="O8" s="28"/>
      <c r="P8" s="25"/>
      <c r="S8" s="26">
        <v>1019226.2146041375</v>
      </c>
    </row>
    <row r="9" spans="1:19" s="1" customFormat="1" ht="24.75" customHeight="1">
      <c r="A9" s="11">
        <v>4</v>
      </c>
      <c r="B9" s="11" t="s">
        <v>76</v>
      </c>
      <c r="C9" s="12" t="s">
        <v>79</v>
      </c>
      <c r="D9" s="11">
        <v>17</v>
      </c>
      <c r="E9" s="13" t="s">
        <v>21</v>
      </c>
      <c r="F9" s="11">
        <v>2.9</v>
      </c>
      <c r="G9" s="14">
        <v>104.28</v>
      </c>
      <c r="H9" s="14">
        <v>25.06</v>
      </c>
      <c r="I9" s="14">
        <v>79.22</v>
      </c>
      <c r="J9" s="26">
        <f t="shared" si="0"/>
        <v>9773.937616073432</v>
      </c>
      <c r="K9" s="26">
        <f t="shared" si="1"/>
        <v>12865.76892961547</v>
      </c>
      <c r="L9" s="26">
        <v>1019226.2146041375</v>
      </c>
      <c r="M9" s="14"/>
      <c r="N9" s="27" t="s">
        <v>22</v>
      </c>
      <c r="O9" s="28"/>
      <c r="P9" s="25"/>
      <c r="S9" s="26">
        <v>1019226.2146041375</v>
      </c>
    </row>
    <row r="10" spans="1:19" s="1" customFormat="1" ht="24.75" customHeight="1">
      <c r="A10" s="11">
        <v>5</v>
      </c>
      <c r="B10" s="11" t="s">
        <v>76</v>
      </c>
      <c r="C10" s="12" t="s">
        <v>80</v>
      </c>
      <c r="D10" s="11">
        <v>16</v>
      </c>
      <c r="E10" s="13" t="s">
        <v>21</v>
      </c>
      <c r="F10" s="11">
        <v>2.9</v>
      </c>
      <c r="G10" s="14">
        <v>104.28</v>
      </c>
      <c r="H10" s="14">
        <v>25.06</v>
      </c>
      <c r="I10" s="14">
        <v>79.22</v>
      </c>
      <c r="J10" s="26">
        <f t="shared" si="0"/>
        <v>9773.937616073432</v>
      </c>
      <c r="K10" s="26">
        <f t="shared" si="1"/>
        <v>12865.76892961547</v>
      </c>
      <c r="L10" s="26">
        <v>1019226.2146041375</v>
      </c>
      <c r="M10" s="14"/>
      <c r="N10" s="27" t="s">
        <v>22</v>
      </c>
      <c r="O10" s="28"/>
      <c r="P10" s="25"/>
      <c r="S10" s="26">
        <v>1019226.2146041375</v>
      </c>
    </row>
    <row r="11" spans="1:19" s="1" customFormat="1" ht="24.75" customHeight="1">
      <c r="A11" s="7">
        <v>6</v>
      </c>
      <c r="B11" s="7" t="s">
        <v>76</v>
      </c>
      <c r="C11" s="8" t="s">
        <v>23</v>
      </c>
      <c r="D11" s="7">
        <v>15</v>
      </c>
      <c r="E11" s="9" t="s">
        <v>21</v>
      </c>
      <c r="F11" s="7">
        <v>2.9</v>
      </c>
      <c r="G11" s="15">
        <v>104.28</v>
      </c>
      <c r="H11" s="15">
        <v>25.06</v>
      </c>
      <c r="I11" s="15">
        <v>79.22</v>
      </c>
      <c r="J11" s="22">
        <f t="shared" si="0"/>
        <v>8143.642117376295</v>
      </c>
      <c r="K11" s="22">
        <f t="shared" si="1"/>
        <v>10719.755112345367</v>
      </c>
      <c r="L11" s="22">
        <f>ROUND(S11*$Q$5,0)</f>
        <v>849219</v>
      </c>
      <c r="M11" s="15"/>
      <c r="N11" s="23" t="s">
        <v>22</v>
      </c>
      <c r="O11" s="24"/>
      <c r="P11" s="25"/>
      <c r="S11" s="22">
        <v>1019226.2146041375</v>
      </c>
    </row>
    <row r="12" spans="1:19" s="1" customFormat="1" ht="24.75" customHeight="1">
      <c r="A12" s="7">
        <v>7</v>
      </c>
      <c r="B12" s="7" t="s">
        <v>76</v>
      </c>
      <c r="C12" s="8" t="s">
        <v>24</v>
      </c>
      <c r="D12" s="7">
        <v>14</v>
      </c>
      <c r="E12" s="9" t="s">
        <v>21</v>
      </c>
      <c r="F12" s="7">
        <v>2.9</v>
      </c>
      <c r="G12" s="15">
        <v>104.28</v>
      </c>
      <c r="H12" s="15">
        <v>25.06</v>
      </c>
      <c r="I12" s="15">
        <v>79.22</v>
      </c>
      <c r="J12" s="22">
        <f t="shared" si="0"/>
        <v>8143.642117376295</v>
      </c>
      <c r="K12" s="22">
        <f t="shared" si="1"/>
        <v>10719.755112345367</v>
      </c>
      <c r="L12" s="22">
        <f>ROUND(S12*$Q$5,0)</f>
        <v>849219</v>
      </c>
      <c r="M12" s="15"/>
      <c r="N12" s="23" t="s">
        <v>22</v>
      </c>
      <c r="O12" s="24"/>
      <c r="P12" s="25"/>
      <c r="S12" s="22">
        <v>1019226.2146041375</v>
      </c>
    </row>
    <row r="13" spans="1:19" s="1" customFormat="1" ht="24.75" customHeight="1">
      <c r="A13" s="11">
        <v>8</v>
      </c>
      <c r="B13" s="11" t="s">
        <v>76</v>
      </c>
      <c r="C13" s="12" t="s">
        <v>25</v>
      </c>
      <c r="D13" s="11">
        <v>13</v>
      </c>
      <c r="E13" s="13" t="s">
        <v>21</v>
      </c>
      <c r="F13" s="11">
        <v>2.9</v>
      </c>
      <c r="G13" s="14">
        <v>104.28</v>
      </c>
      <c r="H13" s="14">
        <v>25.06</v>
      </c>
      <c r="I13" s="14">
        <v>79.22</v>
      </c>
      <c r="J13" s="26">
        <f t="shared" si="0"/>
        <v>9773.937616073432</v>
      </c>
      <c r="K13" s="26">
        <f t="shared" si="1"/>
        <v>12865.76892961547</v>
      </c>
      <c r="L13" s="26">
        <v>1019226.2146041375</v>
      </c>
      <c r="M13" s="14"/>
      <c r="N13" s="27" t="s">
        <v>22</v>
      </c>
      <c r="O13" s="28"/>
      <c r="P13" s="25"/>
      <c r="S13" s="26">
        <v>1019226.2146041375</v>
      </c>
    </row>
    <row r="14" spans="1:19" s="1" customFormat="1" ht="24.75" customHeight="1">
      <c r="A14" s="11">
        <v>9</v>
      </c>
      <c r="B14" s="11" t="s">
        <v>76</v>
      </c>
      <c r="C14" s="12" t="s">
        <v>26</v>
      </c>
      <c r="D14" s="11">
        <v>12</v>
      </c>
      <c r="E14" s="13" t="s">
        <v>21</v>
      </c>
      <c r="F14" s="11">
        <v>2.9</v>
      </c>
      <c r="G14" s="14">
        <v>104.28</v>
      </c>
      <c r="H14" s="14">
        <v>25.06</v>
      </c>
      <c r="I14" s="14">
        <v>79.22</v>
      </c>
      <c r="J14" s="26">
        <f t="shared" si="0"/>
        <v>9773.937616073432</v>
      </c>
      <c r="K14" s="26">
        <f t="shared" si="1"/>
        <v>12865.76892961547</v>
      </c>
      <c r="L14" s="26">
        <v>1019226.2146041375</v>
      </c>
      <c r="M14" s="14"/>
      <c r="N14" s="27" t="s">
        <v>22</v>
      </c>
      <c r="O14" s="28"/>
      <c r="P14" s="25"/>
      <c r="S14" s="26">
        <v>1019226.2146041375</v>
      </c>
    </row>
    <row r="15" spans="1:19" s="1" customFormat="1" ht="24.75" customHeight="1">
      <c r="A15" s="7">
        <v>10</v>
      </c>
      <c r="B15" s="7" t="s">
        <v>76</v>
      </c>
      <c r="C15" s="8" t="s">
        <v>27</v>
      </c>
      <c r="D15" s="7">
        <v>11</v>
      </c>
      <c r="E15" s="9" t="s">
        <v>21</v>
      </c>
      <c r="F15" s="7">
        <v>2.9</v>
      </c>
      <c r="G15" s="10">
        <v>104.28</v>
      </c>
      <c r="H15" s="10">
        <v>25.06</v>
      </c>
      <c r="I15" s="10">
        <v>79.22</v>
      </c>
      <c r="J15" s="22">
        <f t="shared" si="0"/>
        <v>8143.642117376295</v>
      </c>
      <c r="K15" s="22">
        <f t="shared" si="1"/>
        <v>10719.755112345367</v>
      </c>
      <c r="L15" s="22">
        <f>ROUND(S15*$Q$5,0)</f>
        <v>849219</v>
      </c>
      <c r="M15" s="10"/>
      <c r="N15" s="23" t="s">
        <v>22</v>
      </c>
      <c r="O15" s="24"/>
      <c r="P15" s="25"/>
      <c r="S15" s="22">
        <v>1019226.2146041375</v>
      </c>
    </row>
    <row r="16" spans="1:19" s="1" customFormat="1" ht="24.75" customHeight="1">
      <c r="A16" s="11">
        <v>11</v>
      </c>
      <c r="B16" s="11" t="s">
        <v>76</v>
      </c>
      <c r="C16" s="12" t="s">
        <v>69</v>
      </c>
      <c r="D16" s="11">
        <v>10</v>
      </c>
      <c r="E16" s="13" t="s">
        <v>21</v>
      </c>
      <c r="F16" s="11">
        <v>2.9</v>
      </c>
      <c r="G16" s="14">
        <v>104.28</v>
      </c>
      <c r="H16" s="14">
        <v>25.06</v>
      </c>
      <c r="I16" s="14">
        <v>79.22</v>
      </c>
      <c r="J16" s="26">
        <f t="shared" si="0"/>
        <v>9773.937616073432</v>
      </c>
      <c r="K16" s="26">
        <f t="shared" si="1"/>
        <v>12865.76892961547</v>
      </c>
      <c r="L16" s="26">
        <v>1019226.2146041375</v>
      </c>
      <c r="M16" s="14"/>
      <c r="N16" s="27" t="s">
        <v>22</v>
      </c>
      <c r="O16" s="28"/>
      <c r="P16" s="25"/>
      <c r="S16" s="26">
        <v>1019226.2146041375</v>
      </c>
    </row>
    <row r="17" spans="1:19" s="1" customFormat="1" ht="24.75" customHeight="1">
      <c r="A17" s="11">
        <v>12</v>
      </c>
      <c r="B17" s="11" t="s">
        <v>76</v>
      </c>
      <c r="C17" s="12" t="s">
        <v>28</v>
      </c>
      <c r="D17" s="11">
        <v>9</v>
      </c>
      <c r="E17" s="13" t="s">
        <v>21</v>
      </c>
      <c r="F17" s="11">
        <v>2.9</v>
      </c>
      <c r="G17" s="14">
        <v>104.28</v>
      </c>
      <c r="H17" s="14">
        <v>25.06</v>
      </c>
      <c r="I17" s="14">
        <v>79.22</v>
      </c>
      <c r="J17" s="26">
        <f t="shared" si="0"/>
        <v>6941.1572914551325</v>
      </c>
      <c r="K17" s="26">
        <f t="shared" si="1"/>
        <v>9136.883140027028</v>
      </c>
      <c r="L17" s="26">
        <v>723823.8823529412</v>
      </c>
      <c r="M17" s="14"/>
      <c r="N17" s="27" t="s">
        <v>22</v>
      </c>
      <c r="O17" s="28"/>
      <c r="P17" s="25"/>
      <c r="S17" s="26">
        <v>723823.8823529412</v>
      </c>
    </row>
    <row r="18" spans="1:19" s="1" customFormat="1" ht="24.75" customHeight="1">
      <c r="A18" s="11">
        <v>13</v>
      </c>
      <c r="B18" s="11" t="s">
        <v>76</v>
      </c>
      <c r="C18" s="12" t="s">
        <v>29</v>
      </c>
      <c r="D18" s="11">
        <v>8</v>
      </c>
      <c r="E18" s="13" t="s">
        <v>21</v>
      </c>
      <c r="F18" s="11">
        <v>2.9</v>
      </c>
      <c r="G18" s="14">
        <v>104.28</v>
      </c>
      <c r="H18" s="14">
        <v>25.06</v>
      </c>
      <c r="I18" s="14">
        <v>79.22</v>
      </c>
      <c r="J18" s="26">
        <f t="shared" si="0"/>
        <v>9773.937616073432</v>
      </c>
      <c r="K18" s="26">
        <f t="shared" si="1"/>
        <v>12865.76892961547</v>
      </c>
      <c r="L18" s="26">
        <v>1019226.2146041375</v>
      </c>
      <c r="M18" s="14"/>
      <c r="N18" s="27" t="s">
        <v>22</v>
      </c>
      <c r="O18" s="28"/>
      <c r="P18" s="25"/>
      <c r="S18" s="26">
        <v>1019226.2146041375</v>
      </c>
    </row>
    <row r="19" spans="1:19" s="1" customFormat="1" ht="24.75" customHeight="1">
      <c r="A19" s="11">
        <v>14</v>
      </c>
      <c r="B19" s="11" t="s">
        <v>76</v>
      </c>
      <c r="C19" s="12" t="s">
        <v>81</v>
      </c>
      <c r="D19" s="11">
        <v>7</v>
      </c>
      <c r="E19" s="13" t="s">
        <v>21</v>
      </c>
      <c r="F19" s="11">
        <v>2.9</v>
      </c>
      <c r="G19" s="14">
        <v>104.28</v>
      </c>
      <c r="H19" s="14">
        <v>25.06</v>
      </c>
      <c r="I19" s="14">
        <v>79.22</v>
      </c>
      <c r="J19" s="26">
        <f t="shared" si="0"/>
        <v>6941.1572914551325</v>
      </c>
      <c r="K19" s="26">
        <f t="shared" si="1"/>
        <v>9136.883140027028</v>
      </c>
      <c r="L19" s="26">
        <v>723823.8823529412</v>
      </c>
      <c r="M19" s="14"/>
      <c r="N19" s="27" t="s">
        <v>22</v>
      </c>
      <c r="O19" s="28"/>
      <c r="P19" s="25"/>
      <c r="S19" s="26">
        <v>723823.8823529412</v>
      </c>
    </row>
    <row r="20" spans="1:19" s="1" customFormat="1" ht="24.75" customHeight="1">
      <c r="A20" s="11">
        <v>15</v>
      </c>
      <c r="B20" s="11" t="s">
        <v>76</v>
      </c>
      <c r="C20" s="12" t="s">
        <v>30</v>
      </c>
      <c r="D20" s="11">
        <v>6</v>
      </c>
      <c r="E20" s="13" t="s">
        <v>21</v>
      </c>
      <c r="F20" s="11">
        <v>2.9</v>
      </c>
      <c r="G20" s="14">
        <v>104.28</v>
      </c>
      <c r="H20" s="14">
        <v>25.06</v>
      </c>
      <c r="I20" s="14">
        <v>79.22</v>
      </c>
      <c r="J20" s="26">
        <f t="shared" si="0"/>
        <v>9773.937616073432</v>
      </c>
      <c r="K20" s="26">
        <f t="shared" si="1"/>
        <v>12865.76892961547</v>
      </c>
      <c r="L20" s="26">
        <v>1019226.2146041375</v>
      </c>
      <c r="M20" s="14"/>
      <c r="N20" s="27" t="s">
        <v>22</v>
      </c>
      <c r="O20" s="28"/>
      <c r="P20" s="25"/>
      <c r="S20" s="26">
        <v>1019226.2146041375</v>
      </c>
    </row>
    <row r="21" spans="1:19" s="1" customFormat="1" ht="24.75" customHeight="1">
      <c r="A21" s="11">
        <v>16</v>
      </c>
      <c r="B21" s="11" t="s">
        <v>76</v>
      </c>
      <c r="C21" s="12" t="s">
        <v>82</v>
      </c>
      <c r="D21" s="11">
        <v>5</v>
      </c>
      <c r="E21" s="13" t="s">
        <v>21</v>
      </c>
      <c r="F21" s="11">
        <v>2.9</v>
      </c>
      <c r="G21" s="14">
        <v>104.28</v>
      </c>
      <c r="H21" s="14">
        <v>25.06</v>
      </c>
      <c r="I21" s="14">
        <v>79.22</v>
      </c>
      <c r="J21" s="26">
        <f t="shared" si="0"/>
        <v>9773.937616073432</v>
      </c>
      <c r="K21" s="26">
        <f t="shared" si="1"/>
        <v>12865.76892961547</v>
      </c>
      <c r="L21" s="26">
        <v>1019226.2146041375</v>
      </c>
      <c r="M21" s="14"/>
      <c r="N21" s="27" t="s">
        <v>22</v>
      </c>
      <c r="O21" s="28"/>
      <c r="P21" s="25"/>
      <c r="S21" s="26">
        <v>1019226.2146041375</v>
      </c>
    </row>
    <row r="22" spans="1:19" s="1" customFormat="1" ht="24.75" customHeight="1">
      <c r="A22" s="11">
        <v>17</v>
      </c>
      <c r="B22" s="11" t="s">
        <v>76</v>
      </c>
      <c r="C22" s="12" t="s">
        <v>31</v>
      </c>
      <c r="D22" s="11">
        <v>4</v>
      </c>
      <c r="E22" s="13" t="s">
        <v>21</v>
      </c>
      <c r="F22" s="11">
        <v>2.9</v>
      </c>
      <c r="G22" s="14">
        <v>104.28</v>
      </c>
      <c r="H22" s="14">
        <v>25.06</v>
      </c>
      <c r="I22" s="14">
        <v>79.22</v>
      </c>
      <c r="J22" s="26">
        <f t="shared" si="0"/>
        <v>9773.937616073432</v>
      </c>
      <c r="K22" s="26">
        <f t="shared" si="1"/>
        <v>12865.76892961547</v>
      </c>
      <c r="L22" s="26">
        <v>1019226.2146041375</v>
      </c>
      <c r="M22" s="14"/>
      <c r="N22" s="27" t="s">
        <v>22</v>
      </c>
      <c r="O22" s="28"/>
      <c r="P22" s="25"/>
      <c r="S22" s="26">
        <v>1019226.2146041375</v>
      </c>
    </row>
    <row r="23" spans="1:19" s="1" customFormat="1" ht="24.75" customHeight="1">
      <c r="A23" s="7">
        <v>18</v>
      </c>
      <c r="B23" s="7" t="s">
        <v>76</v>
      </c>
      <c r="C23" s="8" t="s">
        <v>32</v>
      </c>
      <c r="D23" s="7">
        <v>3</v>
      </c>
      <c r="E23" s="9" t="s">
        <v>21</v>
      </c>
      <c r="F23" s="7">
        <v>2.9</v>
      </c>
      <c r="G23" s="10">
        <v>104.28</v>
      </c>
      <c r="H23" s="10">
        <v>25.06</v>
      </c>
      <c r="I23" s="10">
        <v>79.22</v>
      </c>
      <c r="J23" s="22">
        <f t="shared" si="0"/>
        <v>8143.642117376295</v>
      </c>
      <c r="K23" s="22">
        <f t="shared" si="1"/>
        <v>10719.755112345367</v>
      </c>
      <c r="L23" s="22">
        <f>ROUND(S23*$Q$5,0)</f>
        <v>849219</v>
      </c>
      <c r="M23" s="10"/>
      <c r="N23" s="23" t="s">
        <v>22</v>
      </c>
      <c r="O23" s="24"/>
      <c r="P23" s="25"/>
      <c r="S23" s="22">
        <v>1019226.2146041375</v>
      </c>
    </row>
    <row r="24" spans="1:19" s="1" customFormat="1" ht="24.75" customHeight="1">
      <c r="A24" s="7">
        <v>19</v>
      </c>
      <c r="B24" s="7" t="s">
        <v>76</v>
      </c>
      <c r="C24" s="8" t="s">
        <v>33</v>
      </c>
      <c r="D24" s="7">
        <v>2</v>
      </c>
      <c r="E24" s="9" t="s">
        <v>21</v>
      </c>
      <c r="F24" s="7">
        <v>2.9</v>
      </c>
      <c r="G24" s="10">
        <v>104.28</v>
      </c>
      <c r="H24" s="10">
        <v>25.06</v>
      </c>
      <c r="I24" s="10">
        <v>79.22</v>
      </c>
      <c r="J24" s="22">
        <f t="shared" si="0"/>
        <v>8143.642117376295</v>
      </c>
      <c r="K24" s="22">
        <f t="shared" si="1"/>
        <v>10719.755112345367</v>
      </c>
      <c r="L24" s="22">
        <f>ROUND(S24*$Q$5,0)</f>
        <v>849219</v>
      </c>
      <c r="M24" s="10"/>
      <c r="N24" s="23" t="s">
        <v>22</v>
      </c>
      <c r="O24" s="24"/>
      <c r="P24" s="25"/>
      <c r="S24" s="22">
        <v>1019226.2146041375</v>
      </c>
    </row>
    <row r="25" spans="1:19" s="1" customFormat="1" ht="24.75" customHeight="1">
      <c r="A25" s="7">
        <v>20</v>
      </c>
      <c r="B25" s="7" t="s">
        <v>76</v>
      </c>
      <c r="C25" s="8" t="s">
        <v>34</v>
      </c>
      <c r="D25" s="7">
        <v>1</v>
      </c>
      <c r="E25" s="9" t="s">
        <v>21</v>
      </c>
      <c r="F25" s="7">
        <v>2.9</v>
      </c>
      <c r="G25" s="10">
        <v>104.28</v>
      </c>
      <c r="H25" s="10">
        <v>25.06</v>
      </c>
      <c r="I25" s="10">
        <v>79.22</v>
      </c>
      <c r="J25" s="22">
        <f t="shared" si="0"/>
        <v>8143.642117376295</v>
      </c>
      <c r="K25" s="22">
        <f t="shared" si="1"/>
        <v>10719.755112345367</v>
      </c>
      <c r="L25" s="22">
        <f>ROUND(S25*$Q$5,0)</f>
        <v>849219</v>
      </c>
      <c r="M25" s="10"/>
      <c r="N25" s="23" t="s">
        <v>22</v>
      </c>
      <c r="O25" s="24"/>
      <c r="P25" s="25"/>
      <c r="S25" s="22">
        <v>1019226.2146041375</v>
      </c>
    </row>
    <row r="26" spans="1:19" s="1" customFormat="1" ht="24.75" customHeight="1">
      <c r="A26" s="7">
        <v>21</v>
      </c>
      <c r="B26" s="7" t="s">
        <v>76</v>
      </c>
      <c r="C26" s="8" t="s">
        <v>35</v>
      </c>
      <c r="D26" s="7">
        <v>20</v>
      </c>
      <c r="E26" s="9" t="s">
        <v>21</v>
      </c>
      <c r="F26" s="7">
        <v>2.9</v>
      </c>
      <c r="G26" s="10">
        <v>104.28</v>
      </c>
      <c r="H26" s="10">
        <v>25.06</v>
      </c>
      <c r="I26" s="10">
        <v>79.22</v>
      </c>
      <c r="J26" s="22">
        <f t="shared" si="0"/>
        <v>8143.642117376295</v>
      </c>
      <c r="K26" s="22">
        <f t="shared" si="1"/>
        <v>10719.755112345367</v>
      </c>
      <c r="L26" s="22">
        <f>ROUND(S26*$Q$5,0)</f>
        <v>849219</v>
      </c>
      <c r="M26" s="10"/>
      <c r="N26" s="23" t="s">
        <v>22</v>
      </c>
      <c r="O26" s="24"/>
      <c r="P26" s="25"/>
      <c r="S26" s="22">
        <v>1019226.2146041375</v>
      </c>
    </row>
    <row r="27" spans="1:19" s="1" customFormat="1" ht="24.75" customHeight="1">
      <c r="A27" s="11">
        <v>22</v>
      </c>
      <c r="B27" s="11" t="s">
        <v>76</v>
      </c>
      <c r="C27" s="12" t="s">
        <v>83</v>
      </c>
      <c r="D27" s="11">
        <v>19</v>
      </c>
      <c r="E27" s="13" t="s">
        <v>21</v>
      </c>
      <c r="F27" s="11">
        <v>2.9</v>
      </c>
      <c r="G27" s="14">
        <v>104.28</v>
      </c>
      <c r="H27" s="14">
        <v>25.06</v>
      </c>
      <c r="I27" s="14">
        <v>79.22</v>
      </c>
      <c r="J27" s="26">
        <f t="shared" si="0"/>
        <v>9773.937616073432</v>
      </c>
      <c r="K27" s="26">
        <f t="shared" si="1"/>
        <v>12865.76892961547</v>
      </c>
      <c r="L27" s="26">
        <v>1019226.2146041375</v>
      </c>
      <c r="M27" s="14"/>
      <c r="N27" s="27" t="s">
        <v>22</v>
      </c>
      <c r="O27" s="28"/>
      <c r="P27" s="25"/>
      <c r="S27" s="26">
        <v>1019226.2146041375</v>
      </c>
    </row>
    <row r="28" spans="1:19" s="1" customFormat="1" ht="24.75" customHeight="1">
      <c r="A28" s="11">
        <v>23</v>
      </c>
      <c r="B28" s="11" t="s">
        <v>76</v>
      </c>
      <c r="C28" s="12" t="s">
        <v>84</v>
      </c>
      <c r="D28" s="11">
        <v>18</v>
      </c>
      <c r="E28" s="13" t="s">
        <v>21</v>
      </c>
      <c r="F28" s="11">
        <v>2.9</v>
      </c>
      <c r="G28" s="14">
        <v>104.28</v>
      </c>
      <c r="H28" s="14">
        <v>25.06</v>
      </c>
      <c r="I28" s="14">
        <v>79.22</v>
      </c>
      <c r="J28" s="26">
        <f t="shared" si="0"/>
        <v>9773.937616073432</v>
      </c>
      <c r="K28" s="26">
        <f t="shared" si="1"/>
        <v>12865.76892961547</v>
      </c>
      <c r="L28" s="26">
        <v>1019226.2146041375</v>
      </c>
      <c r="M28" s="14"/>
      <c r="N28" s="27" t="s">
        <v>22</v>
      </c>
      <c r="O28" s="28"/>
      <c r="P28" s="25"/>
      <c r="S28" s="26">
        <v>1019226.2146041375</v>
      </c>
    </row>
    <row r="29" spans="1:19" s="1" customFormat="1" ht="24.75" customHeight="1">
      <c r="A29" s="11">
        <v>24</v>
      </c>
      <c r="B29" s="11" t="s">
        <v>76</v>
      </c>
      <c r="C29" s="12" t="s">
        <v>85</v>
      </c>
      <c r="D29" s="11">
        <v>17</v>
      </c>
      <c r="E29" s="13" t="s">
        <v>21</v>
      </c>
      <c r="F29" s="11">
        <v>2.9</v>
      </c>
      <c r="G29" s="14">
        <v>104.28</v>
      </c>
      <c r="H29" s="14">
        <v>25.06</v>
      </c>
      <c r="I29" s="14">
        <v>79.22</v>
      </c>
      <c r="J29" s="26">
        <f t="shared" si="0"/>
        <v>9773.937616073432</v>
      </c>
      <c r="K29" s="26">
        <f t="shared" si="1"/>
        <v>12865.76892961547</v>
      </c>
      <c r="L29" s="26">
        <v>1019226.2146041375</v>
      </c>
      <c r="M29" s="14"/>
      <c r="N29" s="27" t="s">
        <v>22</v>
      </c>
      <c r="O29" s="28"/>
      <c r="P29" s="25"/>
      <c r="S29" s="26">
        <v>1019226.2146041375</v>
      </c>
    </row>
    <row r="30" spans="1:19" s="1" customFormat="1" ht="24.75" customHeight="1">
      <c r="A30" s="11">
        <v>25</v>
      </c>
      <c r="B30" s="11" t="s">
        <v>76</v>
      </c>
      <c r="C30" s="12" t="s">
        <v>36</v>
      </c>
      <c r="D30" s="11">
        <v>16</v>
      </c>
      <c r="E30" s="13" t="s">
        <v>21</v>
      </c>
      <c r="F30" s="11">
        <v>2.9</v>
      </c>
      <c r="G30" s="14">
        <v>104.28</v>
      </c>
      <c r="H30" s="14">
        <v>25.06</v>
      </c>
      <c r="I30" s="14">
        <v>79.22</v>
      </c>
      <c r="J30" s="26">
        <f t="shared" si="0"/>
        <v>9773.937616073432</v>
      </c>
      <c r="K30" s="26">
        <f t="shared" si="1"/>
        <v>12865.76892961547</v>
      </c>
      <c r="L30" s="26">
        <v>1019226.2146041375</v>
      </c>
      <c r="M30" s="14"/>
      <c r="N30" s="27" t="s">
        <v>22</v>
      </c>
      <c r="O30" s="28"/>
      <c r="P30" s="25"/>
      <c r="S30" s="26">
        <v>1019226.2146041375</v>
      </c>
    </row>
    <row r="31" spans="1:19" s="1" customFormat="1" ht="24.75" customHeight="1">
      <c r="A31" s="11">
        <v>26</v>
      </c>
      <c r="B31" s="11" t="s">
        <v>76</v>
      </c>
      <c r="C31" s="12" t="s">
        <v>86</v>
      </c>
      <c r="D31" s="11">
        <v>15</v>
      </c>
      <c r="E31" s="13" t="s">
        <v>21</v>
      </c>
      <c r="F31" s="11">
        <v>2.9</v>
      </c>
      <c r="G31" s="14">
        <v>104.28</v>
      </c>
      <c r="H31" s="14">
        <v>25.06</v>
      </c>
      <c r="I31" s="14">
        <v>79.22</v>
      </c>
      <c r="J31" s="26">
        <f t="shared" si="0"/>
        <v>9773.937616073432</v>
      </c>
      <c r="K31" s="26">
        <f t="shared" si="1"/>
        <v>12865.76892961547</v>
      </c>
      <c r="L31" s="26">
        <v>1019226.2146041375</v>
      </c>
      <c r="M31" s="14"/>
      <c r="N31" s="27" t="s">
        <v>22</v>
      </c>
      <c r="O31" s="28"/>
      <c r="P31" s="25"/>
      <c r="S31" s="26">
        <v>1019226.2146041375</v>
      </c>
    </row>
    <row r="32" spans="1:19" s="1" customFormat="1" ht="24.75" customHeight="1">
      <c r="A32" s="11">
        <v>27</v>
      </c>
      <c r="B32" s="11" t="s">
        <v>76</v>
      </c>
      <c r="C32" s="12" t="s">
        <v>87</v>
      </c>
      <c r="D32" s="11">
        <v>14</v>
      </c>
      <c r="E32" s="13" t="s">
        <v>21</v>
      </c>
      <c r="F32" s="11">
        <v>2.9</v>
      </c>
      <c r="G32" s="14">
        <v>104.28</v>
      </c>
      <c r="H32" s="14">
        <v>25.06</v>
      </c>
      <c r="I32" s="14">
        <v>79.22</v>
      </c>
      <c r="J32" s="26">
        <f t="shared" si="0"/>
        <v>6542.05081342088</v>
      </c>
      <c r="K32" s="26">
        <f t="shared" si="1"/>
        <v>8611.525609991535</v>
      </c>
      <c r="L32" s="26">
        <v>682205.0588235294</v>
      </c>
      <c r="M32" s="14"/>
      <c r="N32" s="27" t="s">
        <v>22</v>
      </c>
      <c r="O32" s="28"/>
      <c r="P32" s="25"/>
      <c r="S32" s="26">
        <v>682205.0588235294</v>
      </c>
    </row>
    <row r="33" spans="1:19" s="1" customFormat="1" ht="24.75" customHeight="1">
      <c r="A33" s="11">
        <v>28</v>
      </c>
      <c r="B33" s="11" t="s">
        <v>76</v>
      </c>
      <c r="C33" s="12" t="s">
        <v>88</v>
      </c>
      <c r="D33" s="11">
        <v>13</v>
      </c>
      <c r="E33" s="13" t="s">
        <v>21</v>
      </c>
      <c r="F33" s="11">
        <v>2.9</v>
      </c>
      <c r="G33" s="14">
        <v>104.28</v>
      </c>
      <c r="H33" s="14">
        <v>25.06</v>
      </c>
      <c r="I33" s="14">
        <v>79.22</v>
      </c>
      <c r="J33" s="26">
        <f t="shared" si="0"/>
        <v>9773.937616073432</v>
      </c>
      <c r="K33" s="26">
        <f t="shared" si="1"/>
        <v>12865.76892961547</v>
      </c>
      <c r="L33" s="26">
        <v>1019226.2146041375</v>
      </c>
      <c r="M33" s="14"/>
      <c r="N33" s="27" t="s">
        <v>22</v>
      </c>
      <c r="O33" s="28"/>
      <c r="P33" s="25"/>
      <c r="S33" s="26">
        <v>1019226.2146041375</v>
      </c>
    </row>
    <row r="34" spans="1:19" s="1" customFormat="1" ht="24.75" customHeight="1">
      <c r="A34" s="11">
        <v>29</v>
      </c>
      <c r="B34" s="11" t="s">
        <v>76</v>
      </c>
      <c r="C34" s="12" t="s">
        <v>89</v>
      </c>
      <c r="D34" s="11">
        <v>12</v>
      </c>
      <c r="E34" s="13" t="s">
        <v>21</v>
      </c>
      <c r="F34" s="11">
        <v>2.9</v>
      </c>
      <c r="G34" s="14">
        <v>104.28</v>
      </c>
      <c r="H34" s="14">
        <v>25.06</v>
      </c>
      <c r="I34" s="14">
        <v>79.22</v>
      </c>
      <c r="J34" s="26">
        <f t="shared" si="0"/>
        <v>9773.937616073432</v>
      </c>
      <c r="K34" s="26">
        <f t="shared" si="1"/>
        <v>12865.76892961547</v>
      </c>
      <c r="L34" s="26">
        <v>1019226.2146041375</v>
      </c>
      <c r="M34" s="14"/>
      <c r="N34" s="27" t="s">
        <v>22</v>
      </c>
      <c r="O34" s="28"/>
      <c r="P34" s="25"/>
      <c r="S34" s="26">
        <v>1019226.2146041375</v>
      </c>
    </row>
    <row r="35" spans="1:19" s="1" customFormat="1" ht="24.75" customHeight="1">
      <c r="A35" s="11">
        <v>30</v>
      </c>
      <c r="B35" s="11" t="s">
        <v>76</v>
      </c>
      <c r="C35" s="12" t="s">
        <v>90</v>
      </c>
      <c r="D35" s="11">
        <v>11</v>
      </c>
      <c r="E35" s="13" t="s">
        <v>21</v>
      </c>
      <c r="F35" s="11">
        <v>2.9</v>
      </c>
      <c r="G35" s="14">
        <v>104.28</v>
      </c>
      <c r="H35" s="14">
        <v>25.06</v>
      </c>
      <c r="I35" s="14">
        <v>79.22</v>
      </c>
      <c r="J35" s="26">
        <f t="shared" si="0"/>
        <v>9773.937616073432</v>
      </c>
      <c r="K35" s="26">
        <f t="shared" si="1"/>
        <v>12865.76892961547</v>
      </c>
      <c r="L35" s="26">
        <v>1019226.2146041375</v>
      </c>
      <c r="M35" s="14"/>
      <c r="N35" s="27" t="s">
        <v>22</v>
      </c>
      <c r="O35" s="28"/>
      <c r="P35" s="25"/>
      <c r="S35" s="26">
        <v>1019226.2146041375</v>
      </c>
    </row>
    <row r="36" spans="1:19" s="1" customFormat="1" ht="24.75" customHeight="1">
      <c r="A36" s="11">
        <v>31</v>
      </c>
      <c r="B36" s="11" t="s">
        <v>76</v>
      </c>
      <c r="C36" s="12" t="s">
        <v>37</v>
      </c>
      <c r="D36" s="11">
        <v>10</v>
      </c>
      <c r="E36" s="13" t="s">
        <v>21</v>
      </c>
      <c r="F36" s="11">
        <v>2.9</v>
      </c>
      <c r="G36" s="14">
        <v>104.28</v>
      </c>
      <c r="H36" s="14">
        <v>25.06</v>
      </c>
      <c r="I36" s="14">
        <v>79.22</v>
      </c>
      <c r="J36" s="26">
        <f t="shared" si="0"/>
        <v>9773.937616073432</v>
      </c>
      <c r="K36" s="26">
        <f t="shared" si="1"/>
        <v>12865.76892961547</v>
      </c>
      <c r="L36" s="26">
        <v>1019226.2146041375</v>
      </c>
      <c r="M36" s="14"/>
      <c r="N36" s="27" t="s">
        <v>22</v>
      </c>
      <c r="O36" s="28"/>
      <c r="P36" s="25"/>
      <c r="S36" s="26">
        <v>1019226.2146041375</v>
      </c>
    </row>
    <row r="37" spans="1:19" s="1" customFormat="1" ht="24.75" customHeight="1">
      <c r="A37" s="11">
        <v>32</v>
      </c>
      <c r="B37" s="11" t="s">
        <v>76</v>
      </c>
      <c r="C37" s="12" t="s">
        <v>91</v>
      </c>
      <c r="D37" s="11">
        <v>9</v>
      </c>
      <c r="E37" s="13" t="s">
        <v>21</v>
      </c>
      <c r="F37" s="11">
        <v>2.9</v>
      </c>
      <c r="G37" s="14">
        <v>104.28</v>
      </c>
      <c r="H37" s="14">
        <v>25.06</v>
      </c>
      <c r="I37" s="14">
        <v>79.22</v>
      </c>
      <c r="J37" s="26">
        <f t="shared" si="0"/>
        <v>6939.983979782937</v>
      </c>
      <c r="K37" s="26">
        <f t="shared" si="1"/>
        <v>9135.338669676405</v>
      </c>
      <c r="L37" s="26">
        <v>723701.5294117647</v>
      </c>
      <c r="M37" s="14"/>
      <c r="N37" s="27" t="s">
        <v>22</v>
      </c>
      <c r="O37" s="28"/>
      <c r="P37" s="25"/>
      <c r="S37" s="26">
        <v>723701.5294117647</v>
      </c>
    </row>
    <row r="38" spans="1:19" s="1" customFormat="1" ht="24.75" customHeight="1">
      <c r="A38" s="11">
        <v>33</v>
      </c>
      <c r="B38" s="11" t="s">
        <v>76</v>
      </c>
      <c r="C38" s="12" t="s">
        <v>92</v>
      </c>
      <c r="D38" s="11">
        <v>8</v>
      </c>
      <c r="E38" s="13" t="s">
        <v>21</v>
      </c>
      <c r="F38" s="11">
        <v>2.9</v>
      </c>
      <c r="G38" s="14">
        <v>104.28</v>
      </c>
      <c r="H38" s="14">
        <v>25.06</v>
      </c>
      <c r="I38" s="14">
        <v>79.22</v>
      </c>
      <c r="J38" s="26">
        <f t="shared" si="0"/>
        <v>9773.937616073432</v>
      </c>
      <c r="K38" s="26">
        <f t="shared" si="1"/>
        <v>12865.76892961547</v>
      </c>
      <c r="L38" s="26">
        <v>1019226.2146041375</v>
      </c>
      <c r="M38" s="14"/>
      <c r="N38" s="27" t="s">
        <v>22</v>
      </c>
      <c r="O38" s="28"/>
      <c r="P38" s="25"/>
      <c r="S38" s="26">
        <v>1019226.2146041375</v>
      </c>
    </row>
    <row r="39" spans="1:19" s="1" customFormat="1" ht="24.75" customHeight="1">
      <c r="A39" s="11">
        <v>34</v>
      </c>
      <c r="B39" s="11" t="s">
        <v>76</v>
      </c>
      <c r="C39" s="12" t="s">
        <v>93</v>
      </c>
      <c r="D39" s="11">
        <v>7</v>
      </c>
      <c r="E39" s="13" t="s">
        <v>21</v>
      </c>
      <c r="F39" s="11">
        <v>2.9</v>
      </c>
      <c r="G39" s="14">
        <v>104.28</v>
      </c>
      <c r="H39" s="14">
        <v>25.06</v>
      </c>
      <c r="I39" s="14">
        <v>79.22</v>
      </c>
      <c r="J39" s="26">
        <f t="shared" si="0"/>
        <v>6823.510232631602</v>
      </c>
      <c r="K39" s="26">
        <f t="shared" si="1"/>
        <v>8982.020286024028</v>
      </c>
      <c r="L39" s="26">
        <v>711555.6470588235</v>
      </c>
      <c r="M39" s="14"/>
      <c r="N39" s="27" t="s">
        <v>22</v>
      </c>
      <c r="O39" s="28"/>
      <c r="P39" s="25"/>
      <c r="S39" s="26">
        <v>711555.6470588235</v>
      </c>
    </row>
    <row r="40" spans="1:19" s="1" customFormat="1" ht="24.75" customHeight="1">
      <c r="A40" s="7">
        <v>35</v>
      </c>
      <c r="B40" s="7" t="s">
        <v>76</v>
      </c>
      <c r="C40" s="8" t="s">
        <v>70</v>
      </c>
      <c r="D40" s="7">
        <v>5</v>
      </c>
      <c r="E40" s="9" t="s">
        <v>21</v>
      </c>
      <c r="F40" s="7">
        <v>2.9</v>
      </c>
      <c r="G40" s="15">
        <v>104.28</v>
      </c>
      <c r="H40" s="15">
        <v>25.06</v>
      </c>
      <c r="I40" s="15">
        <v>79.22</v>
      </c>
      <c r="J40" s="22">
        <f t="shared" si="0"/>
        <v>8143.642117376295</v>
      </c>
      <c r="K40" s="22">
        <f t="shared" si="1"/>
        <v>10719.755112345367</v>
      </c>
      <c r="L40" s="22">
        <f>ROUND(S40*$Q$5,0)</f>
        <v>849219</v>
      </c>
      <c r="M40" s="15"/>
      <c r="N40" s="23" t="s">
        <v>22</v>
      </c>
      <c r="O40" s="24"/>
      <c r="P40" s="25"/>
      <c r="S40" s="22">
        <v>1019226.2146041375</v>
      </c>
    </row>
    <row r="41" spans="1:19" s="1" customFormat="1" ht="24.75" customHeight="1">
      <c r="A41" s="11">
        <v>36</v>
      </c>
      <c r="B41" s="11" t="s">
        <v>76</v>
      </c>
      <c r="C41" s="12" t="s">
        <v>38</v>
      </c>
      <c r="D41" s="11">
        <v>4</v>
      </c>
      <c r="E41" s="13" t="s">
        <v>21</v>
      </c>
      <c r="F41" s="11">
        <v>2.9</v>
      </c>
      <c r="G41" s="14">
        <v>104.28</v>
      </c>
      <c r="H41" s="14">
        <v>25.06</v>
      </c>
      <c r="I41" s="14">
        <v>79.22</v>
      </c>
      <c r="J41" s="26">
        <f t="shared" si="0"/>
        <v>9773.937616073432</v>
      </c>
      <c r="K41" s="26">
        <f t="shared" si="1"/>
        <v>12865.76892961547</v>
      </c>
      <c r="L41" s="26">
        <v>1019226.2146041375</v>
      </c>
      <c r="M41" s="14"/>
      <c r="N41" s="27" t="s">
        <v>22</v>
      </c>
      <c r="O41" s="28"/>
      <c r="P41" s="25"/>
      <c r="S41" s="26">
        <v>1019226.2146041375</v>
      </c>
    </row>
    <row r="42" spans="1:19" s="1" customFormat="1" ht="24.75" customHeight="1">
      <c r="A42" s="11">
        <v>37</v>
      </c>
      <c r="B42" s="11" t="s">
        <v>76</v>
      </c>
      <c r="C42" s="12" t="s">
        <v>39</v>
      </c>
      <c r="D42" s="11">
        <v>3</v>
      </c>
      <c r="E42" s="13" t="s">
        <v>21</v>
      </c>
      <c r="F42" s="11">
        <v>2.9</v>
      </c>
      <c r="G42" s="14">
        <v>104.28</v>
      </c>
      <c r="H42" s="14">
        <v>25.06</v>
      </c>
      <c r="I42" s="14">
        <v>79.22</v>
      </c>
      <c r="J42" s="26">
        <f t="shared" si="0"/>
        <v>9773.937616073432</v>
      </c>
      <c r="K42" s="26">
        <f t="shared" si="1"/>
        <v>12865.76892961547</v>
      </c>
      <c r="L42" s="26">
        <v>1019226.2146041375</v>
      </c>
      <c r="M42" s="14"/>
      <c r="N42" s="27" t="s">
        <v>22</v>
      </c>
      <c r="O42" s="28"/>
      <c r="P42" s="25"/>
      <c r="S42" s="26">
        <v>1019226.2146041375</v>
      </c>
    </row>
    <row r="43" spans="1:19" s="1" customFormat="1" ht="24.75" customHeight="1">
      <c r="A43" s="7">
        <v>38</v>
      </c>
      <c r="B43" s="7" t="s">
        <v>76</v>
      </c>
      <c r="C43" s="8" t="s">
        <v>40</v>
      </c>
      <c r="D43" s="7">
        <v>2</v>
      </c>
      <c r="E43" s="9" t="s">
        <v>21</v>
      </c>
      <c r="F43" s="7">
        <v>2.9</v>
      </c>
      <c r="G43" s="10">
        <v>104.28</v>
      </c>
      <c r="H43" s="10">
        <v>25.06</v>
      </c>
      <c r="I43" s="10">
        <v>79.22</v>
      </c>
      <c r="J43" s="22">
        <f t="shared" si="0"/>
        <v>8143.642117376295</v>
      </c>
      <c r="K43" s="22">
        <f t="shared" si="1"/>
        <v>10719.755112345367</v>
      </c>
      <c r="L43" s="22">
        <f>ROUND(S43*$Q$5,0)</f>
        <v>849219</v>
      </c>
      <c r="M43" s="10"/>
      <c r="N43" s="23" t="s">
        <v>22</v>
      </c>
      <c r="O43" s="24"/>
      <c r="P43" s="25"/>
      <c r="S43" s="22">
        <v>1019226.2146041375</v>
      </c>
    </row>
    <row r="44" spans="1:19" s="1" customFormat="1" ht="24.75" customHeight="1">
      <c r="A44" s="7">
        <v>39</v>
      </c>
      <c r="B44" s="7" t="s">
        <v>76</v>
      </c>
      <c r="C44" s="8" t="s">
        <v>41</v>
      </c>
      <c r="D44" s="7">
        <v>1</v>
      </c>
      <c r="E44" s="9" t="s">
        <v>21</v>
      </c>
      <c r="F44" s="7">
        <v>2.9</v>
      </c>
      <c r="G44" s="10">
        <v>104.28</v>
      </c>
      <c r="H44" s="10">
        <v>25.06</v>
      </c>
      <c r="I44" s="10">
        <v>79.22</v>
      </c>
      <c r="J44" s="22">
        <f t="shared" si="0"/>
        <v>8143.642117376295</v>
      </c>
      <c r="K44" s="22">
        <f t="shared" si="1"/>
        <v>10719.755112345367</v>
      </c>
      <c r="L44" s="22">
        <f>ROUND(S44*$Q$5,0)</f>
        <v>849219</v>
      </c>
      <c r="M44" s="10"/>
      <c r="N44" s="23" t="s">
        <v>22</v>
      </c>
      <c r="O44" s="24"/>
      <c r="P44" s="25"/>
      <c r="S44" s="22">
        <v>1019226.2146041375</v>
      </c>
    </row>
    <row r="45" spans="1:19" s="1" customFormat="1" ht="24.75" customHeight="1">
      <c r="A45" s="11">
        <v>40</v>
      </c>
      <c r="B45" s="11" t="s">
        <v>76</v>
      </c>
      <c r="C45" s="12" t="s">
        <v>42</v>
      </c>
      <c r="D45" s="11">
        <v>20</v>
      </c>
      <c r="E45" s="13" t="s">
        <v>21</v>
      </c>
      <c r="F45" s="11">
        <v>2.9</v>
      </c>
      <c r="G45" s="14">
        <v>94.19</v>
      </c>
      <c r="H45" s="14">
        <v>22.629999999999995</v>
      </c>
      <c r="I45" s="14">
        <v>71.56</v>
      </c>
      <c r="J45" s="26">
        <f t="shared" si="0"/>
        <v>9434.393020940091</v>
      </c>
      <c r="K45" s="26">
        <f t="shared" si="1"/>
        <v>12417.907750731516</v>
      </c>
      <c r="L45" s="26">
        <v>888625.4786423473</v>
      </c>
      <c r="M45" s="14"/>
      <c r="N45" s="27" t="s">
        <v>22</v>
      </c>
      <c r="O45" s="28"/>
      <c r="P45" s="25"/>
      <c r="S45" s="26">
        <v>888625.4786423473</v>
      </c>
    </row>
    <row r="46" spans="1:19" s="1" customFormat="1" ht="24.75" customHeight="1">
      <c r="A46" s="7">
        <v>41</v>
      </c>
      <c r="B46" s="7" t="s">
        <v>76</v>
      </c>
      <c r="C46" s="8" t="s">
        <v>43</v>
      </c>
      <c r="D46" s="7">
        <v>19</v>
      </c>
      <c r="E46" s="9" t="s">
        <v>21</v>
      </c>
      <c r="F46" s="7">
        <v>2.9</v>
      </c>
      <c r="G46" s="10">
        <v>94.19</v>
      </c>
      <c r="H46" s="10">
        <v>22.629999999999995</v>
      </c>
      <c r="I46" s="10">
        <v>71.56</v>
      </c>
      <c r="J46" s="22">
        <f t="shared" si="0"/>
        <v>7860.738931946066</v>
      </c>
      <c r="K46" s="22">
        <f t="shared" si="1"/>
        <v>10346.604248183343</v>
      </c>
      <c r="L46" s="22">
        <f>ROUND(S46*$Q$5,0)</f>
        <v>740403</v>
      </c>
      <c r="M46" s="10"/>
      <c r="N46" s="23" t="s">
        <v>22</v>
      </c>
      <c r="O46" s="24"/>
      <c r="P46" s="25"/>
      <c r="S46" s="22">
        <v>888625.4786423473</v>
      </c>
    </row>
    <row r="47" spans="1:19" s="1" customFormat="1" ht="24.75" customHeight="1">
      <c r="A47" s="11">
        <v>42</v>
      </c>
      <c r="B47" s="11" t="s">
        <v>76</v>
      </c>
      <c r="C47" s="12" t="s">
        <v>44</v>
      </c>
      <c r="D47" s="11">
        <v>18</v>
      </c>
      <c r="E47" s="13" t="s">
        <v>21</v>
      </c>
      <c r="F47" s="11">
        <v>2.9</v>
      </c>
      <c r="G47" s="14">
        <v>94.19</v>
      </c>
      <c r="H47" s="14">
        <v>22.629999999999995</v>
      </c>
      <c r="I47" s="14">
        <v>71.56</v>
      </c>
      <c r="J47" s="26">
        <f t="shared" si="0"/>
        <v>9434.393020940091</v>
      </c>
      <c r="K47" s="26">
        <f t="shared" si="1"/>
        <v>12417.907750731516</v>
      </c>
      <c r="L47" s="26">
        <v>888625.4786423473</v>
      </c>
      <c r="M47" s="14"/>
      <c r="N47" s="27" t="s">
        <v>22</v>
      </c>
      <c r="O47" s="28"/>
      <c r="P47" s="25"/>
      <c r="S47" s="26">
        <v>888625.4786423473</v>
      </c>
    </row>
    <row r="48" spans="1:19" s="1" customFormat="1" ht="24.75" customHeight="1">
      <c r="A48" s="11">
        <v>43</v>
      </c>
      <c r="B48" s="11" t="s">
        <v>76</v>
      </c>
      <c r="C48" s="12" t="s">
        <v>94</v>
      </c>
      <c r="D48" s="11">
        <v>17</v>
      </c>
      <c r="E48" s="13" t="s">
        <v>21</v>
      </c>
      <c r="F48" s="11">
        <v>2.9</v>
      </c>
      <c r="G48" s="14">
        <v>94.19</v>
      </c>
      <c r="H48" s="14">
        <v>22.629999999999995</v>
      </c>
      <c r="I48" s="14">
        <v>71.56</v>
      </c>
      <c r="J48" s="26">
        <f t="shared" si="0"/>
        <v>9434.393020940091</v>
      </c>
      <c r="K48" s="26">
        <f t="shared" si="1"/>
        <v>12417.907750731516</v>
      </c>
      <c r="L48" s="26">
        <v>888625.4786423473</v>
      </c>
      <c r="M48" s="14"/>
      <c r="N48" s="27" t="s">
        <v>22</v>
      </c>
      <c r="O48" s="28"/>
      <c r="P48" s="25"/>
      <c r="S48" s="26">
        <v>888625.4786423473</v>
      </c>
    </row>
    <row r="49" spans="1:19" s="1" customFormat="1" ht="24.75" customHeight="1">
      <c r="A49" s="11">
        <v>44</v>
      </c>
      <c r="B49" s="11" t="s">
        <v>76</v>
      </c>
      <c r="C49" s="12" t="s">
        <v>95</v>
      </c>
      <c r="D49" s="11">
        <v>15</v>
      </c>
      <c r="E49" s="13" t="s">
        <v>21</v>
      </c>
      <c r="F49" s="11">
        <v>2.9</v>
      </c>
      <c r="G49" s="14">
        <v>94.19</v>
      </c>
      <c r="H49" s="14">
        <v>22.629999999999995</v>
      </c>
      <c r="I49" s="14">
        <v>71.56</v>
      </c>
      <c r="J49" s="26">
        <f t="shared" si="0"/>
        <v>6941.155236911624</v>
      </c>
      <c r="K49" s="26">
        <f t="shared" si="1"/>
        <v>9136.213132542005</v>
      </c>
      <c r="L49" s="26">
        <v>653787.4117647059</v>
      </c>
      <c r="M49" s="14"/>
      <c r="N49" s="27" t="s">
        <v>22</v>
      </c>
      <c r="O49" s="28"/>
      <c r="P49" s="25"/>
      <c r="S49" s="26">
        <v>653787.4117647059</v>
      </c>
    </row>
    <row r="50" spans="1:19" s="1" customFormat="1" ht="24.75" customHeight="1">
      <c r="A50" s="11">
        <v>45</v>
      </c>
      <c r="B50" s="11" t="s">
        <v>76</v>
      </c>
      <c r="C50" s="12" t="s">
        <v>45</v>
      </c>
      <c r="D50" s="11">
        <v>14</v>
      </c>
      <c r="E50" s="13" t="s">
        <v>21</v>
      </c>
      <c r="F50" s="11">
        <v>2.9</v>
      </c>
      <c r="G50" s="14">
        <v>94.19</v>
      </c>
      <c r="H50" s="14">
        <v>22.629999999999995</v>
      </c>
      <c r="I50" s="14">
        <v>71.56</v>
      </c>
      <c r="J50" s="26">
        <f t="shared" si="0"/>
        <v>9434.393020940091</v>
      </c>
      <c r="K50" s="26">
        <f t="shared" si="1"/>
        <v>12417.907750731516</v>
      </c>
      <c r="L50" s="26">
        <v>888625.4786423473</v>
      </c>
      <c r="M50" s="14"/>
      <c r="N50" s="27" t="s">
        <v>22</v>
      </c>
      <c r="O50" s="28"/>
      <c r="P50" s="25"/>
      <c r="S50" s="26">
        <v>888625.4786423473</v>
      </c>
    </row>
    <row r="51" spans="1:19" s="1" customFormat="1" ht="24.75" customHeight="1">
      <c r="A51" s="11">
        <v>46</v>
      </c>
      <c r="B51" s="11" t="s">
        <v>76</v>
      </c>
      <c r="C51" s="12" t="s">
        <v>96</v>
      </c>
      <c r="D51" s="11">
        <v>12</v>
      </c>
      <c r="E51" s="13" t="s">
        <v>21</v>
      </c>
      <c r="F51" s="11">
        <v>2.9</v>
      </c>
      <c r="G51" s="14">
        <v>94.19</v>
      </c>
      <c r="H51" s="14">
        <v>22.629999999999995</v>
      </c>
      <c r="I51" s="14">
        <v>71.56</v>
      </c>
      <c r="J51" s="26">
        <f aca="true" t="shared" si="2" ref="J51:J77">L51/G51</f>
        <v>9434.393020940091</v>
      </c>
      <c r="K51" s="26">
        <f aca="true" t="shared" si="3" ref="K51:K77">L51/I51</f>
        <v>12417.907750731516</v>
      </c>
      <c r="L51" s="26">
        <v>888625.4786423473</v>
      </c>
      <c r="M51" s="14"/>
      <c r="N51" s="27" t="s">
        <v>22</v>
      </c>
      <c r="O51" s="28"/>
      <c r="P51" s="25"/>
      <c r="S51" s="26">
        <v>888625.4786423473</v>
      </c>
    </row>
    <row r="52" spans="1:19" s="1" customFormat="1" ht="24.75" customHeight="1">
      <c r="A52" s="11">
        <v>47</v>
      </c>
      <c r="B52" s="11" t="s">
        <v>76</v>
      </c>
      <c r="C52" s="12" t="s">
        <v>97</v>
      </c>
      <c r="D52" s="11">
        <v>11</v>
      </c>
      <c r="E52" s="13" t="s">
        <v>21</v>
      </c>
      <c r="F52" s="11">
        <v>2.9</v>
      </c>
      <c r="G52" s="14">
        <v>94.19</v>
      </c>
      <c r="H52" s="14">
        <v>22.629999999999995</v>
      </c>
      <c r="I52" s="14">
        <v>71.56</v>
      </c>
      <c r="J52" s="26">
        <f t="shared" si="2"/>
        <v>9434.393020940091</v>
      </c>
      <c r="K52" s="26">
        <f t="shared" si="3"/>
        <v>12417.907750731516</v>
      </c>
      <c r="L52" s="26">
        <v>888625.4786423473</v>
      </c>
      <c r="M52" s="14"/>
      <c r="N52" s="27" t="s">
        <v>22</v>
      </c>
      <c r="O52" s="28"/>
      <c r="P52" s="25"/>
      <c r="S52" s="26">
        <v>888625.4786423473</v>
      </c>
    </row>
    <row r="53" spans="1:19" s="1" customFormat="1" ht="24.75" customHeight="1">
      <c r="A53" s="11">
        <v>48</v>
      </c>
      <c r="B53" s="11" t="s">
        <v>76</v>
      </c>
      <c r="C53" s="12" t="s">
        <v>98</v>
      </c>
      <c r="D53" s="11">
        <v>8</v>
      </c>
      <c r="E53" s="13" t="s">
        <v>21</v>
      </c>
      <c r="F53" s="11">
        <v>2.9</v>
      </c>
      <c r="G53" s="14">
        <v>94.19</v>
      </c>
      <c r="H53" s="14">
        <v>22.629999999999995</v>
      </c>
      <c r="I53" s="14">
        <v>71.56</v>
      </c>
      <c r="J53" s="26">
        <f t="shared" si="2"/>
        <v>9434.393020940091</v>
      </c>
      <c r="K53" s="26">
        <f t="shared" si="3"/>
        <v>12417.907750731516</v>
      </c>
      <c r="L53" s="26">
        <v>888625.4786423473</v>
      </c>
      <c r="M53" s="14"/>
      <c r="N53" s="27" t="s">
        <v>22</v>
      </c>
      <c r="O53" s="28"/>
      <c r="P53" s="25"/>
      <c r="S53" s="26">
        <v>888625.4786423473</v>
      </c>
    </row>
    <row r="54" spans="1:19" s="1" customFormat="1" ht="24.75" customHeight="1">
      <c r="A54" s="7">
        <v>49</v>
      </c>
      <c r="B54" s="7" t="s">
        <v>76</v>
      </c>
      <c r="C54" s="8" t="s">
        <v>46</v>
      </c>
      <c r="D54" s="7">
        <v>7</v>
      </c>
      <c r="E54" s="9" t="s">
        <v>21</v>
      </c>
      <c r="F54" s="7">
        <v>2.9</v>
      </c>
      <c r="G54" s="15">
        <v>94.19</v>
      </c>
      <c r="H54" s="15">
        <v>22.629999999999995</v>
      </c>
      <c r="I54" s="15">
        <v>71.56</v>
      </c>
      <c r="J54" s="22">
        <f t="shared" si="2"/>
        <v>7860.738931946066</v>
      </c>
      <c r="K54" s="22">
        <f t="shared" si="3"/>
        <v>10346.604248183343</v>
      </c>
      <c r="L54" s="22">
        <f>ROUND(S54*$Q$5,0)</f>
        <v>740403</v>
      </c>
      <c r="M54" s="15"/>
      <c r="N54" s="23" t="s">
        <v>22</v>
      </c>
      <c r="O54" s="24"/>
      <c r="P54" s="25"/>
      <c r="S54" s="22">
        <v>888625.4786423473</v>
      </c>
    </row>
    <row r="55" spans="1:19" s="1" customFormat="1" ht="24.75" customHeight="1">
      <c r="A55" s="11">
        <v>50</v>
      </c>
      <c r="B55" s="11" t="s">
        <v>76</v>
      </c>
      <c r="C55" s="12" t="s">
        <v>99</v>
      </c>
      <c r="D55" s="11">
        <v>6</v>
      </c>
      <c r="E55" s="13" t="s">
        <v>21</v>
      </c>
      <c r="F55" s="11">
        <v>2.9</v>
      </c>
      <c r="G55" s="14">
        <v>94.19</v>
      </c>
      <c r="H55" s="14">
        <v>22.629999999999995</v>
      </c>
      <c r="I55" s="14">
        <v>71.56</v>
      </c>
      <c r="J55" s="26">
        <f t="shared" si="2"/>
        <v>9434.393020940091</v>
      </c>
      <c r="K55" s="26">
        <f t="shared" si="3"/>
        <v>12417.907750731516</v>
      </c>
      <c r="L55" s="26">
        <v>888625.4786423473</v>
      </c>
      <c r="M55" s="14"/>
      <c r="N55" s="27" t="s">
        <v>22</v>
      </c>
      <c r="O55" s="28"/>
      <c r="P55" s="25"/>
      <c r="S55" s="26">
        <v>888625.4786423473</v>
      </c>
    </row>
    <row r="56" spans="1:19" s="1" customFormat="1" ht="24.75" customHeight="1">
      <c r="A56" s="7">
        <v>51</v>
      </c>
      <c r="B56" s="7" t="s">
        <v>76</v>
      </c>
      <c r="C56" s="8" t="s">
        <v>47</v>
      </c>
      <c r="D56" s="7">
        <v>5</v>
      </c>
      <c r="E56" s="9" t="s">
        <v>21</v>
      </c>
      <c r="F56" s="7">
        <v>2.9</v>
      </c>
      <c r="G56" s="15">
        <v>94.19</v>
      </c>
      <c r="H56" s="15">
        <v>22.629999999999995</v>
      </c>
      <c r="I56" s="15">
        <v>71.56</v>
      </c>
      <c r="J56" s="22">
        <f t="shared" si="2"/>
        <v>7860.738931946066</v>
      </c>
      <c r="K56" s="22">
        <f t="shared" si="3"/>
        <v>10346.604248183343</v>
      </c>
      <c r="L56" s="22">
        <f>ROUND(S56*$Q$5,0)</f>
        <v>740403</v>
      </c>
      <c r="M56" s="15"/>
      <c r="N56" s="23" t="s">
        <v>22</v>
      </c>
      <c r="O56" s="24"/>
      <c r="P56" s="25"/>
      <c r="S56" s="22">
        <v>888625.4786423473</v>
      </c>
    </row>
    <row r="57" spans="1:19" s="1" customFormat="1" ht="24.75" customHeight="1">
      <c r="A57" s="7">
        <v>52</v>
      </c>
      <c r="B57" s="7" t="s">
        <v>76</v>
      </c>
      <c r="C57" s="8" t="s">
        <v>71</v>
      </c>
      <c r="D57" s="7">
        <v>4</v>
      </c>
      <c r="E57" s="9" t="s">
        <v>21</v>
      </c>
      <c r="F57" s="7">
        <v>2.9</v>
      </c>
      <c r="G57" s="10">
        <v>94.19</v>
      </c>
      <c r="H57" s="10">
        <v>22.629999999999995</v>
      </c>
      <c r="I57" s="10">
        <v>71.56</v>
      </c>
      <c r="J57" s="22">
        <f t="shared" si="2"/>
        <v>7860.738931946066</v>
      </c>
      <c r="K57" s="22">
        <f t="shared" si="3"/>
        <v>10346.604248183343</v>
      </c>
      <c r="L57" s="22">
        <f>ROUND(S57*$Q$5,0)</f>
        <v>740403</v>
      </c>
      <c r="M57" s="10"/>
      <c r="N57" s="23" t="s">
        <v>22</v>
      </c>
      <c r="O57" s="24"/>
      <c r="P57" s="25"/>
      <c r="S57" s="22">
        <v>888625.4786423473</v>
      </c>
    </row>
    <row r="58" spans="1:19" s="1" customFormat="1" ht="24.75" customHeight="1">
      <c r="A58" s="11">
        <v>53</v>
      </c>
      <c r="B58" s="11" t="s">
        <v>76</v>
      </c>
      <c r="C58" s="12" t="s">
        <v>48</v>
      </c>
      <c r="D58" s="11">
        <v>3</v>
      </c>
      <c r="E58" s="13" t="s">
        <v>21</v>
      </c>
      <c r="F58" s="11">
        <v>2.9</v>
      </c>
      <c r="G58" s="14">
        <v>94.19</v>
      </c>
      <c r="H58" s="14">
        <v>22.629999999999995</v>
      </c>
      <c r="I58" s="14">
        <v>71.56</v>
      </c>
      <c r="J58" s="26">
        <f t="shared" si="2"/>
        <v>9434.393020940091</v>
      </c>
      <c r="K58" s="26">
        <f t="shared" si="3"/>
        <v>12417.907750731516</v>
      </c>
      <c r="L58" s="26">
        <v>888625.4786423473</v>
      </c>
      <c r="M58" s="14"/>
      <c r="N58" s="27" t="s">
        <v>22</v>
      </c>
      <c r="O58" s="28"/>
      <c r="P58" s="25"/>
      <c r="S58" s="26">
        <v>888625.4786423473</v>
      </c>
    </row>
    <row r="59" spans="1:19" s="1" customFormat="1" ht="24.75" customHeight="1">
      <c r="A59" s="7">
        <v>54</v>
      </c>
      <c r="B59" s="7" t="s">
        <v>76</v>
      </c>
      <c r="C59" s="8" t="s">
        <v>49</v>
      </c>
      <c r="D59" s="7">
        <v>2</v>
      </c>
      <c r="E59" s="9" t="s">
        <v>21</v>
      </c>
      <c r="F59" s="7">
        <v>2.9</v>
      </c>
      <c r="G59" s="10">
        <v>94.19</v>
      </c>
      <c r="H59" s="10">
        <v>22.629999999999995</v>
      </c>
      <c r="I59" s="10">
        <v>71.56</v>
      </c>
      <c r="J59" s="22">
        <f t="shared" si="2"/>
        <v>7860.738931946066</v>
      </c>
      <c r="K59" s="22">
        <f t="shared" si="3"/>
        <v>10346.604248183343</v>
      </c>
      <c r="L59" s="22">
        <f>ROUND(S59*$Q$5,0)</f>
        <v>740403</v>
      </c>
      <c r="M59" s="10"/>
      <c r="N59" s="23" t="s">
        <v>22</v>
      </c>
      <c r="O59" s="24"/>
      <c r="P59" s="25"/>
      <c r="S59" s="22">
        <v>888625.4786423473</v>
      </c>
    </row>
    <row r="60" spans="1:19" s="1" customFormat="1" ht="24.75" customHeight="1">
      <c r="A60" s="11">
        <v>55</v>
      </c>
      <c r="B60" s="11" t="s">
        <v>76</v>
      </c>
      <c r="C60" s="12" t="s">
        <v>50</v>
      </c>
      <c r="D60" s="11">
        <v>20</v>
      </c>
      <c r="E60" s="13" t="s">
        <v>21</v>
      </c>
      <c r="F60" s="11">
        <v>2.9</v>
      </c>
      <c r="G60" s="14">
        <v>94.19</v>
      </c>
      <c r="H60" s="14">
        <v>22.629999999999995</v>
      </c>
      <c r="I60" s="14">
        <v>71.56</v>
      </c>
      <c r="J60" s="26">
        <f t="shared" si="2"/>
        <v>9434.393020940091</v>
      </c>
      <c r="K60" s="26">
        <f t="shared" si="3"/>
        <v>12417.907750731516</v>
      </c>
      <c r="L60" s="26">
        <v>888625.4786423473</v>
      </c>
      <c r="M60" s="14"/>
      <c r="N60" s="27" t="s">
        <v>22</v>
      </c>
      <c r="O60" s="28"/>
      <c r="P60" s="25"/>
      <c r="S60" s="26">
        <v>888625.4786423473</v>
      </c>
    </row>
    <row r="61" spans="1:19" s="1" customFormat="1" ht="24.75" customHeight="1">
      <c r="A61" s="7">
        <v>56</v>
      </c>
      <c r="B61" s="7" t="s">
        <v>76</v>
      </c>
      <c r="C61" s="8" t="s">
        <v>51</v>
      </c>
      <c r="D61" s="7">
        <v>19</v>
      </c>
      <c r="E61" s="9" t="s">
        <v>21</v>
      </c>
      <c r="F61" s="7">
        <v>2.9</v>
      </c>
      <c r="G61" s="10">
        <v>94.19</v>
      </c>
      <c r="H61" s="10">
        <v>22.629999999999995</v>
      </c>
      <c r="I61" s="10">
        <v>71.56</v>
      </c>
      <c r="J61" s="22">
        <f t="shared" si="2"/>
        <v>7860.738931946066</v>
      </c>
      <c r="K61" s="22">
        <f t="shared" si="3"/>
        <v>10346.604248183343</v>
      </c>
      <c r="L61" s="22">
        <f>ROUND(S61*$Q$5,0)</f>
        <v>740403</v>
      </c>
      <c r="M61" s="10"/>
      <c r="N61" s="23" t="s">
        <v>22</v>
      </c>
      <c r="O61" s="24"/>
      <c r="P61" s="25"/>
      <c r="S61" s="22">
        <v>888625.4786423473</v>
      </c>
    </row>
    <row r="62" spans="1:19" s="1" customFormat="1" ht="24.75" customHeight="1">
      <c r="A62" s="11">
        <v>57</v>
      </c>
      <c r="B62" s="11" t="s">
        <v>76</v>
      </c>
      <c r="C62" s="12" t="s">
        <v>52</v>
      </c>
      <c r="D62" s="11">
        <v>18</v>
      </c>
      <c r="E62" s="13" t="s">
        <v>21</v>
      </c>
      <c r="F62" s="11">
        <v>2.9</v>
      </c>
      <c r="G62" s="14">
        <v>94.19</v>
      </c>
      <c r="H62" s="14">
        <v>22.629999999999995</v>
      </c>
      <c r="I62" s="14">
        <v>71.56</v>
      </c>
      <c r="J62" s="26">
        <f t="shared" si="2"/>
        <v>9434.393020940091</v>
      </c>
      <c r="K62" s="26">
        <f t="shared" si="3"/>
        <v>12417.907750731516</v>
      </c>
      <c r="L62" s="26">
        <v>888625.4786423473</v>
      </c>
      <c r="M62" s="14"/>
      <c r="N62" s="27" t="s">
        <v>22</v>
      </c>
      <c r="O62" s="28"/>
      <c r="P62" s="25"/>
      <c r="S62" s="26">
        <v>888625.4786423473</v>
      </c>
    </row>
    <row r="63" spans="1:19" s="1" customFormat="1" ht="24.75" customHeight="1">
      <c r="A63" s="7">
        <v>58</v>
      </c>
      <c r="B63" s="7" t="s">
        <v>76</v>
      </c>
      <c r="C63" s="8" t="s">
        <v>53</v>
      </c>
      <c r="D63" s="7">
        <v>17</v>
      </c>
      <c r="E63" s="9" t="s">
        <v>21</v>
      </c>
      <c r="F63" s="7">
        <v>2.9</v>
      </c>
      <c r="G63" s="10">
        <v>94.19</v>
      </c>
      <c r="H63" s="10">
        <v>22.629999999999995</v>
      </c>
      <c r="I63" s="10">
        <v>71.56</v>
      </c>
      <c r="J63" s="22">
        <f t="shared" si="2"/>
        <v>7860.738931946066</v>
      </c>
      <c r="K63" s="22">
        <f t="shared" si="3"/>
        <v>10346.604248183343</v>
      </c>
      <c r="L63" s="22">
        <f>ROUND(S63*$Q$5,0)</f>
        <v>740403</v>
      </c>
      <c r="M63" s="10"/>
      <c r="N63" s="23" t="s">
        <v>22</v>
      </c>
      <c r="O63" s="24"/>
      <c r="P63" s="25"/>
      <c r="S63" s="22">
        <v>888625.4786423473</v>
      </c>
    </row>
    <row r="64" spans="1:19" s="1" customFormat="1" ht="24.75" customHeight="1">
      <c r="A64" s="7">
        <v>59</v>
      </c>
      <c r="B64" s="7" t="s">
        <v>76</v>
      </c>
      <c r="C64" s="8" t="s">
        <v>54</v>
      </c>
      <c r="D64" s="7">
        <v>15</v>
      </c>
      <c r="E64" s="9" t="s">
        <v>21</v>
      </c>
      <c r="F64" s="7">
        <v>2.9</v>
      </c>
      <c r="G64" s="15">
        <v>94.19</v>
      </c>
      <c r="H64" s="15">
        <v>22.629999999999995</v>
      </c>
      <c r="I64" s="15">
        <v>71.56</v>
      </c>
      <c r="J64" s="22">
        <f t="shared" si="2"/>
        <v>7860.738931946066</v>
      </c>
      <c r="K64" s="22">
        <f t="shared" si="3"/>
        <v>10346.604248183343</v>
      </c>
      <c r="L64" s="22">
        <f>ROUND(S64*$Q$5,0)</f>
        <v>740403</v>
      </c>
      <c r="M64" s="15"/>
      <c r="N64" s="23" t="s">
        <v>22</v>
      </c>
      <c r="O64" s="24"/>
      <c r="P64" s="25"/>
      <c r="S64" s="22">
        <v>888625.4786423473</v>
      </c>
    </row>
    <row r="65" spans="1:19" s="1" customFormat="1" ht="24.75" customHeight="1">
      <c r="A65" s="11">
        <v>60</v>
      </c>
      <c r="B65" s="11" t="s">
        <v>76</v>
      </c>
      <c r="C65" s="12" t="s">
        <v>55</v>
      </c>
      <c r="D65" s="11">
        <v>14</v>
      </c>
      <c r="E65" s="13" t="s">
        <v>21</v>
      </c>
      <c r="F65" s="11">
        <v>2.9</v>
      </c>
      <c r="G65" s="14">
        <v>94.19</v>
      </c>
      <c r="H65" s="14">
        <v>22.629999999999995</v>
      </c>
      <c r="I65" s="14">
        <v>71.56</v>
      </c>
      <c r="J65" s="26">
        <f t="shared" si="2"/>
        <v>9434.393020940091</v>
      </c>
      <c r="K65" s="26">
        <f t="shared" si="3"/>
        <v>12417.907750731516</v>
      </c>
      <c r="L65" s="26">
        <v>888625.4786423473</v>
      </c>
      <c r="M65" s="14"/>
      <c r="N65" s="27" t="s">
        <v>22</v>
      </c>
      <c r="O65" s="28"/>
      <c r="P65" s="25"/>
      <c r="S65" s="26">
        <v>888625.4786423473</v>
      </c>
    </row>
    <row r="66" spans="1:19" s="1" customFormat="1" ht="24.75" customHeight="1">
      <c r="A66" s="11">
        <v>61</v>
      </c>
      <c r="B66" s="11" t="s">
        <v>76</v>
      </c>
      <c r="C66" s="12" t="s">
        <v>100</v>
      </c>
      <c r="D66" s="11">
        <v>13</v>
      </c>
      <c r="E66" s="13" t="s">
        <v>21</v>
      </c>
      <c r="F66" s="11">
        <v>2.9</v>
      </c>
      <c r="G66" s="14">
        <v>94.19</v>
      </c>
      <c r="H66" s="14">
        <v>22.629999999999995</v>
      </c>
      <c r="I66" s="14">
        <v>71.56</v>
      </c>
      <c r="J66" s="26">
        <f t="shared" si="2"/>
        <v>9434.393020940091</v>
      </c>
      <c r="K66" s="26">
        <f t="shared" si="3"/>
        <v>12417.907750731516</v>
      </c>
      <c r="L66" s="26">
        <v>888625.4786423473</v>
      </c>
      <c r="M66" s="14"/>
      <c r="N66" s="27" t="s">
        <v>22</v>
      </c>
      <c r="O66" s="28"/>
      <c r="P66" s="25"/>
      <c r="S66" s="26">
        <v>888625.4786423473</v>
      </c>
    </row>
    <row r="67" spans="1:19" s="1" customFormat="1" ht="24.75" customHeight="1">
      <c r="A67" s="11">
        <v>62</v>
      </c>
      <c r="B67" s="11" t="s">
        <v>76</v>
      </c>
      <c r="C67" s="12" t="s">
        <v>101</v>
      </c>
      <c r="D67" s="11">
        <v>12</v>
      </c>
      <c r="E67" s="13" t="s">
        <v>21</v>
      </c>
      <c r="F67" s="11">
        <v>2.9</v>
      </c>
      <c r="G67" s="14">
        <v>94.19</v>
      </c>
      <c r="H67" s="14">
        <v>22.629999999999995</v>
      </c>
      <c r="I67" s="14">
        <v>71.56</v>
      </c>
      <c r="J67" s="26">
        <f t="shared" si="2"/>
        <v>9434.393020940091</v>
      </c>
      <c r="K67" s="26">
        <f t="shared" si="3"/>
        <v>12417.907750731516</v>
      </c>
      <c r="L67" s="26">
        <v>888625.4786423473</v>
      </c>
      <c r="M67" s="14"/>
      <c r="N67" s="27" t="s">
        <v>22</v>
      </c>
      <c r="O67" s="28"/>
      <c r="P67" s="25"/>
      <c r="S67" s="26">
        <v>888625.4786423473</v>
      </c>
    </row>
    <row r="68" spans="1:19" s="1" customFormat="1" ht="24.75" customHeight="1">
      <c r="A68" s="11">
        <v>63</v>
      </c>
      <c r="B68" s="11" t="s">
        <v>76</v>
      </c>
      <c r="C68" s="12" t="s">
        <v>102</v>
      </c>
      <c r="D68" s="11">
        <v>11</v>
      </c>
      <c r="E68" s="13" t="s">
        <v>21</v>
      </c>
      <c r="F68" s="11">
        <v>2.9</v>
      </c>
      <c r="G68" s="14">
        <v>94.19</v>
      </c>
      <c r="H68" s="14">
        <v>22.629999999999995</v>
      </c>
      <c r="I68" s="14">
        <v>71.56</v>
      </c>
      <c r="J68" s="26">
        <f t="shared" si="2"/>
        <v>6882.337952698863</v>
      </c>
      <c r="K68" s="26">
        <f t="shared" si="3"/>
        <v>9058.795580837143</v>
      </c>
      <c r="L68" s="26">
        <v>648247.4117647059</v>
      </c>
      <c r="M68" s="14"/>
      <c r="N68" s="27" t="s">
        <v>22</v>
      </c>
      <c r="O68" s="28"/>
      <c r="P68" s="25"/>
      <c r="S68" s="26">
        <v>648247.4117647059</v>
      </c>
    </row>
    <row r="69" spans="1:19" s="1" customFormat="1" ht="24.75" customHeight="1">
      <c r="A69" s="11">
        <v>64</v>
      </c>
      <c r="B69" s="11" t="s">
        <v>76</v>
      </c>
      <c r="C69" s="12" t="s">
        <v>103</v>
      </c>
      <c r="D69" s="11">
        <v>10</v>
      </c>
      <c r="E69" s="13" t="s">
        <v>21</v>
      </c>
      <c r="F69" s="11">
        <v>2.9</v>
      </c>
      <c r="G69" s="14">
        <v>94.19</v>
      </c>
      <c r="H69" s="14">
        <v>22.629999999999995</v>
      </c>
      <c r="I69" s="14">
        <v>71.56</v>
      </c>
      <c r="J69" s="26">
        <f t="shared" si="2"/>
        <v>6400.733186362983</v>
      </c>
      <c r="K69" s="26">
        <f t="shared" si="3"/>
        <v>8424.88902771841</v>
      </c>
      <c r="L69" s="26">
        <v>602885.0588235294</v>
      </c>
      <c r="M69" s="14"/>
      <c r="N69" s="27" t="s">
        <v>22</v>
      </c>
      <c r="O69" s="28"/>
      <c r="P69" s="25"/>
      <c r="S69" s="26">
        <v>602885.0588235294</v>
      </c>
    </row>
    <row r="70" spans="1:19" s="1" customFormat="1" ht="24.75" customHeight="1">
      <c r="A70" s="7">
        <v>65</v>
      </c>
      <c r="B70" s="7" t="s">
        <v>76</v>
      </c>
      <c r="C70" s="8" t="s">
        <v>56</v>
      </c>
      <c r="D70" s="7">
        <v>9</v>
      </c>
      <c r="E70" s="9" t="s">
        <v>21</v>
      </c>
      <c r="F70" s="7">
        <v>2.9</v>
      </c>
      <c r="G70" s="15">
        <v>94.19</v>
      </c>
      <c r="H70" s="15">
        <v>22.629999999999995</v>
      </c>
      <c r="I70" s="15">
        <v>71.56</v>
      </c>
      <c r="J70" s="22">
        <f t="shared" si="2"/>
        <v>7860.738931946066</v>
      </c>
      <c r="K70" s="22">
        <f t="shared" si="3"/>
        <v>10346.604248183343</v>
      </c>
      <c r="L70" s="22">
        <f>ROUND(S70*$Q$5,0)</f>
        <v>740403</v>
      </c>
      <c r="M70" s="15"/>
      <c r="N70" s="23" t="s">
        <v>22</v>
      </c>
      <c r="O70" s="24"/>
      <c r="P70" s="25"/>
      <c r="S70" s="22">
        <v>888625.4786423473</v>
      </c>
    </row>
    <row r="71" spans="1:19" s="1" customFormat="1" ht="24.75" customHeight="1">
      <c r="A71" s="11">
        <v>66</v>
      </c>
      <c r="B71" s="11" t="s">
        <v>76</v>
      </c>
      <c r="C71" s="12" t="s">
        <v>104</v>
      </c>
      <c r="D71" s="11">
        <v>8</v>
      </c>
      <c r="E71" s="13" t="s">
        <v>21</v>
      </c>
      <c r="F71" s="11">
        <v>2.9</v>
      </c>
      <c r="G71" s="14">
        <v>94.19</v>
      </c>
      <c r="H71" s="14">
        <v>22.629999999999995</v>
      </c>
      <c r="I71" s="14">
        <v>71.56</v>
      </c>
      <c r="J71" s="26">
        <f t="shared" si="2"/>
        <v>6338.406100310387</v>
      </c>
      <c r="K71" s="26">
        <f t="shared" si="3"/>
        <v>8342.851741031796</v>
      </c>
      <c r="L71" s="26">
        <v>597014.4705882353</v>
      </c>
      <c r="M71" s="14"/>
      <c r="N71" s="27" t="s">
        <v>22</v>
      </c>
      <c r="O71" s="28"/>
      <c r="P71" s="25"/>
      <c r="S71" s="26">
        <v>597014.4705882353</v>
      </c>
    </row>
    <row r="72" spans="1:19" s="1" customFormat="1" ht="24.75" customHeight="1">
      <c r="A72" s="11">
        <v>67</v>
      </c>
      <c r="B72" s="11" t="s">
        <v>76</v>
      </c>
      <c r="C72" s="12" t="s">
        <v>105</v>
      </c>
      <c r="D72" s="11">
        <v>7</v>
      </c>
      <c r="E72" s="13" t="s">
        <v>21</v>
      </c>
      <c r="F72" s="11">
        <v>2.9</v>
      </c>
      <c r="G72" s="14">
        <v>94.19</v>
      </c>
      <c r="H72" s="14">
        <v>22.629999999999995</v>
      </c>
      <c r="I72" s="14">
        <v>71.56</v>
      </c>
      <c r="J72" s="26">
        <f t="shared" si="2"/>
        <v>9434.393020940091</v>
      </c>
      <c r="K72" s="26">
        <f t="shared" si="3"/>
        <v>12417.907750731516</v>
      </c>
      <c r="L72" s="26">
        <v>888625.4786423473</v>
      </c>
      <c r="M72" s="14"/>
      <c r="N72" s="27" t="s">
        <v>22</v>
      </c>
      <c r="O72" s="28"/>
      <c r="P72" s="25"/>
      <c r="S72" s="26">
        <v>888625.4786423473</v>
      </c>
    </row>
    <row r="73" spans="1:19" s="1" customFormat="1" ht="24.75" customHeight="1">
      <c r="A73" s="11">
        <v>68</v>
      </c>
      <c r="B73" s="11" t="s">
        <v>76</v>
      </c>
      <c r="C73" s="12" t="s">
        <v>57</v>
      </c>
      <c r="D73" s="11">
        <v>6</v>
      </c>
      <c r="E73" s="13" t="s">
        <v>21</v>
      </c>
      <c r="F73" s="11">
        <v>2.9</v>
      </c>
      <c r="G73" s="14">
        <v>94.19</v>
      </c>
      <c r="H73" s="14">
        <v>22.629999999999995</v>
      </c>
      <c r="I73" s="14">
        <v>71.56</v>
      </c>
      <c r="J73" s="26">
        <f t="shared" si="2"/>
        <v>9434.393020940091</v>
      </c>
      <c r="K73" s="26">
        <f t="shared" si="3"/>
        <v>12417.907750731516</v>
      </c>
      <c r="L73" s="26">
        <v>888625.4786423473</v>
      </c>
      <c r="M73" s="14"/>
      <c r="N73" s="27" t="s">
        <v>22</v>
      </c>
      <c r="O73" s="28"/>
      <c r="P73" s="25"/>
      <c r="S73" s="26">
        <v>888625.4786423473</v>
      </c>
    </row>
    <row r="74" spans="1:19" s="1" customFormat="1" ht="24.75" customHeight="1">
      <c r="A74" s="11">
        <v>69</v>
      </c>
      <c r="B74" s="11" t="s">
        <v>76</v>
      </c>
      <c r="C74" s="12" t="s">
        <v>58</v>
      </c>
      <c r="D74" s="11">
        <v>4</v>
      </c>
      <c r="E74" s="13" t="s">
        <v>21</v>
      </c>
      <c r="F74" s="11">
        <v>2.9</v>
      </c>
      <c r="G74" s="14">
        <v>94.19</v>
      </c>
      <c r="H74" s="14">
        <v>22.629999999999995</v>
      </c>
      <c r="I74" s="14">
        <v>71.56</v>
      </c>
      <c r="J74" s="26">
        <f t="shared" si="2"/>
        <v>9434.393020940091</v>
      </c>
      <c r="K74" s="26">
        <f t="shared" si="3"/>
        <v>12417.907750731516</v>
      </c>
      <c r="L74" s="26">
        <v>888625.4786423473</v>
      </c>
      <c r="M74" s="14"/>
      <c r="N74" s="27" t="s">
        <v>22</v>
      </c>
      <c r="O74" s="28"/>
      <c r="P74" s="25"/>
      <c r="S74" s="26">
        <v>888625.4786423473</v>
      </c>
    </row>
    <row r="75" spans="1:19" s="1" customFormat="1" ht="24.75" customHeight="1">
      <c r="A75" s="11">
        <v>70</v>
      </c>
      <c r="B75" s="11" t="s">
        <v>76</v>
      </c>
      <c r="C75" s="12" t="s">
        <v>59</v>
      </c>
      <c r="D75" s="11">
        <v>3</v>
      </c>
      <c r="E75" s="13" t="s">
        <v>21</v>
      </c>
      <c r="F75" s="11">
        <v>2.9</v>
      </c>
      <c r="G75" s="14">
        <v>94.19</v>
      </c>
      <c r="H75" s="14">
        <v>22.629999999999995</v>
      </c>
      <c r="I75" s="14">
        <v>71.56</v>
      </c>
      <c r="J75" s="26">
        <f t="shared" si="2"/>
        <v>9434.393020940091</v>
      </c>
      <c r="K75" s="26">
        <f t="shared" si="3"/>
        <v>12417.907750731516</v>
      </c>
      <c r="L75" s="26">
        <v>888625.4786423473</v>
      </c>
      <c r="M75" s="14"/>
      <c r="N75" s="27" t="s">
        <v>22</v>
      </c>
      <c r="O75" s="28"/>
      <c r="P75" s="25"/>
      <c r="S75" s="26">
        <v>888625.4786423473</v>
      </c>
    </row>
    <row r="76" spans="1:19" s="1" customFormat="1" ht="24.75" customHeight="1">
      <c r="A76" s="7">
        <v>71</v>
      </c>
      <c r="B76" s="7" t="s">
        <v>76</v>
      </c>
      <c r="C76" s="8" t="s">
        <v>60</v>
      </c>
      <c r="D76" s="7">
        <v>2</v>
      </c>
      <c r="E76" s="9" t="s">
        <v>21</v>
      </c>
      <c r="F76" s="7">
        <v>2.9</v>
      </c>
      <c r="G76" s="10">
        <v>94.19</v>
      </c>
      <c r="H76" s="10">
        <v>22.629999999999995</v>
      </c>
      <c r="I76" s="10">
        <v>71.56</v>
      </c>
      <c r="J76" s="22">
        <f t="shared" si="2"/>
        <v>7860.738931946066</v>
      </c>
      <c r="K76" s="22">
        <f t="shared" si="3"/>
        <v>10346.604248183343</v>
      </c>
      <c r="L76" s="22">
        <f>ROUND(S76*$Q$5,0)</f>
        <v>740403</v>
      </c>
      <c r="M76" s="10"/>
      <c r="N76" s="23" t="s">
        <v>22</v>
      </c>
      <c r="O76" s="24"/>
      <c r="P76" s="25"/>
      <c r="S76" s="22">
        <v>888625.4786423473</v>
      </c>
    </row>
    <row r="77" spans="1:16" s="1" customFormat="1" ht="24.75" customHeight="1">
      <c r="A77" s="29" t="s">
        <v>61</v>
      </c>
      <c r="B77" s="29"/>
      <c r="C77" s="29"/>
      <c r="D77" s="29"/>
      <c r="E77" s="29"/>
      <c r="F77" s="30"/>
      <c r="G77" s="31">
        <f>SUM(G6:G76)</f>
        <v>7080.999999999991</v>
      </c>
      <c r="H77" s="31">
        <f>SUM(H6:H76)</f>
        <v>1701.5000000000023</v>
      </c>
      <c r="I77" s="31">
        <f>SUM(I6:I76)</f>
        <v>5379.500000000004</v>
      </c>
      <c r="J77" s="37">
        <f t="shared" si="2"/>
        <v>8743.201473092919</v>
      </c>
      <c r="K77" s="37">
        <f t="shared" si="3"/>
        <v>11508.617832692786</v>
      </c>
      <c r="L77" s="22">
        <f>SUM(L6:L76)</f>
        <v>61910609.63097088</v>
      </c>
      <c r="M77" s="10"/>
      <c r="N77" s="38"/>
      <c r="O77" s="39"/>
      <c r="P77" s="40"/>
    </row>
    <row r="78" spans="1:16" s="1" customFormat="1" ht="31.5" customHeight="1">
      <c r="A78" s="32" t="s">
        <v>106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41"/>
      <c r="P78" s="42"/>
    </row>
    <row r="79" spans="1:16" s="1" customFormat="1" ht="67.5" customHeight="1">
      <c r="A79" s="34" t="s">
        <v>63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3"/>
    </row>
    <row r="80" spans="1:16" s="1" customFormat="1" ht="24.75" customHeight="1">
      <c r="A80" s="35" t="s">
        <v>64</v>
      </c>
      <c r="B80" s="35"/>
      <c r="C80" s="35"/>
      <c r="D80" s="35"/>
      <c r="E80" s="35"/>
      <c r="F80" s="35"/>
      <c r="G80" s="35"/>
      <c r="H80" s="35"/>
      <c r="I80" s="35"/>
      <c r="J80" s="35"/>
      <c r="K80" s="35" t="s">
        <v>73</v>
      </c>
      <c r="L80" s="44"/>
      <c r="M80" s="35"/>
      <c r="N80" s="36"/>
      <c r="O80" s="36"/>
      <c r="P80" s="36"/>
    </row>
    <row r="81" spans="1:16" s="1" customFormat="1" ht="24.75" customHeight="1">
      <c r="A81" s="35" t="s">
        <v>66</v>
      </c>
      <c r="B81" s="35"/>
      <c r="C81" s="35"/>
      <c r="D81" s="35"/>
      <c r="E81" s="35"/>
      <c r="F81" s="36"/>
      <c r="G81" s="36"/>
      <c r="H81" s="36"/>
      <c r="I81" s="36"/>
      <c r="J81" s="36"/>
      <c r="K81" s="35" t="s">
        <v>74</v>
      </c>
      <c r="L81" s="45"/>
      <c r="M81" s="35"/>
      <c r="N81" s="36"/>
      <c r="O81" s="36"/>
      <c r="P81" s="36"/>
    </row>
    <row r="82" spans="1:5" s="1" customFormat="1" ht="24.75" customHeight="1">
      <c r="A82" s="35" t="s">
        <v>68</v>
      </c>
      <c r="B82" s="35"/>
      <c r="C82" s="35"/>
      <c r="D82" s="35"/>
      <c r="E82" s="35"/>
    </row>
    <row r="83" s="1" customFormat="1" ht="24.75" customHeight="1">
      <c r="J83" s="46">
        <f>9203*0.95</f>
        <v>8742.85</v>
      </c>
    </row>
    <row r="84" s="1" customFormat="1" ht="24.75" customHeight="1"/>
    <row r="85" s="1" customFormat="1" ht="24.75" customHeight="1"/>
    <row r="86" s="1" customFormat="1" ht="24.75" customHeight="1"/>
    <row r="87" s="1" customFormat="1" ht="24.75" customHeight="1">
      <c r="J87" s="47"/>
    </row>
    <row r="88" s="1" customFormat="1" ht="24.75" customHeight="1"/>
    <row r="89" s="1" customFormat="1" ht="24.75" customHeight="1"/>
    <row r="90" s="1" customFormat="1" ht="24.75" customHeight="1"/>
    <row r="91" s="1" customFormat="1" ht="30.75" customHeight="1"/>
    <row r="92" ht="42" customHeight="1"/>
    <row r="93" ht="51.75" customHeight="1"/>
    <row r="94" ht="27" customHeight="1"/>
    <row r="95" ht="25.5" customHeight="1"/>
  </sheetData>
  <sheetProtection/>
  <autoFilter ref="A5:P83"/>
  <mergeCells count="24">
    <mergeCell ref="A1:B1"/>
    <mergeCell ref="A2:N2"/>
    <mergeCell ref="A3:F3"/>
    <mergeCell ref="A77:F77"/>
    <mergeCell ref="A78:O78"/>
    <mergeCell ref="A79:O79"/>
    <mergeCell ref="A80:E80"/>
    <mergeCell ref="A81:E81"/>
    <mergeCell ref="A82:E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44" right="0.11805555555555555" top="0.4722222222222222" bottom="0.4722222222222222" header="0.19652777777777777" footer="0.19652777777777777"/>
  <pageSetup fitToHeight="0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workbookViewId="0" topLeftCell="A1">
      <selection activeCell="G1" sqref="G1:I65536"/>
    </sheetView>
  </sheetViews>
  <sheetFormatPr defaultColWidth="8.75390625" defaultRowHeight="14.25"/>
  <cols>
    <col min="3" max="3" width="12.75390625" style="0" bestFit="1" customWidth="1"/>
  </cols>
  <sheetData>
    <row r="1" ht="15">
      <c r="C1" t="s">
        <v>107</v>
      </c>
    </row>
    <row r="2" spans="1:3" ht="15">
      <c r="A2">
        <v>5</v>
      </c>
      <c r="B2">
        <v>2001</v>
      </c>
      <c r="C2">
        <v>1019226.2146041375</v>
      </c>
    </row>
    <row r="3" spans="1:3" ht="15">
      <c r="A3">
        <v>5</v>
      </c>
      <c r="B3">
        <v>1901</v>
      </c>
      <c r="C3">
        <v>679890.9411764706</v>
      </c>
    </row>
    <row r="4" spans="1:3" ht="15">
      <c r="A4">
        <v>5</v>
      </c>
      <c r="B4">
        <v>1801</v>
      </c>
      <c r="C4">
        <v>1019226.2146041375</v>
      </c>
    </row>
    <row r="5" spans="1:3" ht="15">
      <c r="A5">
        <v>5</v>
      </c>
      <c r="B5">
        <v>1701</v>
      </c>
      <c r="C5">
        <v>1019226.2146041375</v>
      </c>
    </row>
    <row r="6" spans="1:3" ht="15">
      <c r="A6">
        <v>5</v>
      </c>
      <c r="B6">
        <v>1601</v>
      </c>
      <c r="C6">
        <v>1019226.2146041375</v>
      </c>
    </row>
    <row r="7" spans="1:3" ht="15">
      <c r="A7">
        <v>5</v>
      </c>
      <c r="B7">
        <v>1501</v>
      </c>
      <c r="C7">
        <v>1019226.2146041375</v>
      </c>
    </row>
    <row r="8" spans="1:3" ht="15">
      <c r="A8">
        <v>5</v>
      </c>
      <c r="B8">
        <v>1401</v>
      </c>
      <c r="C8">
        <v>1019226.2146041375</v>
      </c>
    </row>
    <row r="9" spans="1:3" ht="15">
      <c r="A9">
        <v>5</v>
      </c>
      <c r="B9">
        <v>1301</v>
      </c>
      <c r="C9">
        <v>1019226.2146041375</v>
      </c>
    </row>
    <row r="10" spans="1:3" ht="15">
      <c r="A10">
        <v>5</v>
      </c>
      <c r="B10">
        <v>1201</v>
      </c>
      <c r="C10">
        <v>1019226.2146041375</v>
      </c>
    </row>
    <row r="11" spans="1:3" ht="15">
      <c r="A11">
        <v>5</v>
      </c>
      <c r="B11">
        <v>1101</v>
      </c>
      <c r="C11">
        <v>1019226.2146041375</v>
      </c>
    </row>
    <row r="12" spans="1:3" ht="15">
      <c r="A12">
        <v>5</v>
      </c>
      <c r="B12">
        <v>1001</v>
      </c>
      <c r="C12">
        <v>1019226.2146041375</v>
      </c>
    </row>
    <row r="13" spans="1:3" ht="15">
      <c r="A13">
        <v>5</v>
      </c>
      <c r="B13">
        <v>901</v>
      </c>
      <c r="C13">
        <v>723823.8823529412</v>
      </c>
    </row>
    <row r="14" spans="1:3" ht="15">
      <c r="A14">
        <v>5</v>
      </c>
      <c r="B14">
        <v>801</v>
      </c>
      <c r="C14">
        <v>1019226.2146041375</v>
      </c>
    </row>
    <row r="15" spans="1:3" ht="15">
      <c r="A15">
        <v>5</v>
      </c>
      <c r="B15">
        <v>701</v>
      </c>
      <c r="C15">
        <v>723823.8823529412</v>
      </c>
    </row>
    <row r="16" spans="1:3" ht="15">
      <c r="A16">
        <v>5</v>
      </c>
      <c r="B16">
        <v>601</v>
      </c>
      <c r="C16">
        <v>1019226.2146041375</v>
      </c>
    </row>
    <row r="17" spans="1:3" ht="15">
      <c r="A17">
        <v>5</v>
      </c>
      <c r="B17">
        <v>501</v>
      </c>
      <c r="C17">
        <v>1019226.2146041375</v>
      </c>
    </row>
    <row r="18" spans="1:3" ht="15">
      <c r="A18">
        <v>5</v>
      </c>
      <c r="B18">
        <v>401</v>
      </c>
      <c r="C18">
        <v>1019226.2146041375</v>
      </c>
    </row>
    <row r="19" spans="1:3" ht="15">
      <c r="A19">
        <v>5</v>
      </c>
      <c r="B19">
        <v>301</v>
      </c>
      <c r="C19">
        <v>1019226.2146041375</v>
      </c>
    </row>
    <row r="20" spans="1:3" ht="15">
      <c r="A20">
        <v>5</v>
      </c>
      <c r="B20">
        <v>201</v>
      </c>
      <c r="C20">
        <v>1019226.2146041375</v>
      </c>
    </row>
    <row r="21" spans="1:3" ht="15">
      <c r="A21">
        <v>5</v>
      </c>
      <c r="B21">
        <v>101</v>
      </c>
      <c r="C21">
        <v>1019226.2146041375</v>
      </c>
    </row>
    <row r="22" spans="1:3" ht="15">
      <c r="A22">
        <v>5</v>
      </c>
      <c r="B22">
        <v>2002</v>
      </c>
      <c r="C22">
        <v>1019226.2146041375</v>
      </c>
    </row>
    <row r="23" spans="1:3" ht="15">
      <c r="A23">
        <v>5</v>
      </c>
      <c r="B23">
        <v>1902</v>
      </c>
      <c r="C23">
        <v>1019226.2146041375</v>
      </c>
    </row>
    <row r="24" spans="1:3" ht="15">
      <c r="A24">
        <v>5</v>
      </c>
      <c r="B24">
        <v>1802</v>
      </c>
      <c r="C24">
        <v>1019226.2146041375</v>
      </c>
    </row>
    <row r="25" spans="1:3" ht="15">
      <c r="A25">
        <v>5</v>
      </c>
      <c r="B25">
        <v>1702</v>
      </c>
      <c r="C25">
        <v>1019226.2146041375</v>
      </c>
    </row>
    <row r="26" spans="1:3" ht="15">
      <c r="A26">
        <v>5</v>
      </c>
      <c r="B26">
        <v>1602</v>
      </c>
      <c r="C26">
        <v>1019226.2146041375</v>
      </c>
    </row>
    <row r="27" spans="1:3" ht="15">
      <c r="A27">
        <v>5</v>
      </c>
      <c r="B27">
        <v>1502</v>
      </c>
      <c r="C27">
        <v>1019226.2146041375</v>
      </c>
    </row>
    <row r="28" spans="1:3" ht="15">
      <c r="A28">
        <v>5</v>
      </c>
      <c r="B28">
        <v>1402</v>
      </c>
      <c r="C28">
        <v>682205.0588235294</v>
      </c>
    </row>
    <row r="29" spans="1:3" ht="15">
      <c r="A29">
        <v>5</v>
      </c>
      <c r="B29">
        <v>1302</v>
      </c>
      <c r="C29">
        <v>1019226.2146041375</v>
      </c>
    </row>
    <row r="30" spans="1:3" ht="15">
      <c r="A30">
        <v>5</v>
      </c>
      <c r="B30">
        <v>1202</v>
      </c>
      <c r="C30">
        <v>1019226.2146041375</v>
      </c>
    </row>
    <row r="31" spans="1:3" ht="15">
      <c r="A31">
        <v>5</v>
      </c>
      <c r="B31">
        <v>1102</v>
      </c>
      <c r="C31">
        <v>1019226.2146041375</v>
      </c>
    </row>
    <row r="32" spans="1:3" ht="15">
      <c r="A32">
        <v>5</v>
      </c>
      <c r="B32">
        <v>1002</v>
      </c>
      <c r="C32">
        <v>1019226.2146041375</v>
      </c>
    </row>
    <row r="33" spans="1:3" ht="15">
      <c r="A33">
        <v>5</v>
      </c>
      <c r="B33">
        <v>902</v>
      </c>
      <c r="C33">
        <v>723701.5294117647</v>
      </c>
    </row>
    <row r="34" spans="1:3" ht="15">
      <c r="A34">
        <v>5</v>
      </c>
      <c r="B34">
        <v>802</v>
      </c>
      <c r="C34">
        <v>1019226.2146041375</v>
      </c>
    </row>
    <row r="35" spans="1:3" ht="15">
      <c r="A35">
        <v>5</v>
      </c>
      <c r="B35">
        <v>702</v>
      </c>
      <c r="C35">
        <v>711555.6470588235</v>
      </c>
    </row>
    <row r="36" spans="1:3" ht="15">
      <c r="A36">
        <v>5</v>
      </c>
      <c r="B36">
        <v>502</v>
      </c>
      <c r="C36">
        <v>1019226.2146041375</v>
      </c>
    </row>
    <row r="37" spans="1:3" ht="15">
      <c r="A37">
        <v>5</v>
      </c>
      <c r="B37">
        <v>402</v>
      </c>
      <c r="C37">
        <v>1019226.2146041375</v>
      </c>
    </row>
    <row r="38" spans="1:3" ht="15">
      <c r="A38">
        <v>5</v>
      </c>
      <c r="B38">
        <v>302</v>
      </c>
      <c r="C38">
        <v>1019226.2146041375</v>
      </c>
    </row>
    <row r="39" spans="1:3" ht="15">
      <c r="A39">
        <v>5</v>
      </c>
      <c r="B39">
        <v>202</v>
      </c>
      <c r="C39">
        <v>1019226.2146041375</v>
      </c>
    </row>
    <row r="40" spans="1:3" ht="15">
      <c r="A40">
        <v>5</v>
      </c>
      <c r="B40">
        <v>102</v>
      </c>
      <c r="C40">
        <v>1019226.2146041375</v>
      </c>
    </row>
    <row r="41" spans="1:3" ht="15">
      <c r="A41">
        <v>5</v>
      </c>
      <c r="B41">
        <v>2003</v>
      </c>
      <c r="C41">
        <v>888625.4786423473</v>
      </c>
    </row>
    <row r="42" spans="1:3" ht="15">
      <c r="A42">
        <v>5</v>
      </c>
      <c r="B42">
        <v>1903</v>
      </c>
      <c r="C42">
        <v>888625.4786423473</v>
      </c>
    </row>
    <row r="43" spans="1:3" ht="15">
      <c r="A43">
        <v>5</v>
      </c>
      <c r="B43">
        <v>1803</v>
      </c>
      <c r="C43">
        <v>888625.4786423473</v>
      </c>
    </row>
    <row r="44" spans="1:3" ht="15">
      <c r="A44">
        <v>5</v>
      </c>
      <c r="B44">
        <v>1703</v>
      </c>
      <c r="C44">
        <v>888625.4786423473</v>
      </c>
    </row>
    <row r="45" spans="1:3" ht="15">
      <c r="A45">
        <v>5</v>
      </c>
      <c r="B45">
        <v>1603</v>
      </c>
      <c r="C45">
        <v>888625.4786423473</v>
      </c>
    </row>
    <row r="46" spans="1:3" ht="15">
      <c r="A46">
        <v>5</v>
      </c>
      <c r="B46">
        <v>1503</v>
      </c>
      <c r="C46">
        <v>653787.4117647059</v>
      </c>
    </row>
    <row r="47" spans="1:3" ht="15">
      <c r="A47">
        <v>5</v>
      </c>
      <c r="B47">
        <v>1403</v>
      </c>
      <c r="C47">
        <v>888625.4786423473</v>
      </c>
    </row>
    <row r="48" spans="1:3" ht="15">
      <c r="A48">
        <v>5</v>
      </c>
      <c r="B48">
        <v>1303</v>
      </c>
      <c r="C48">
        <v>746093.2941176471</v>
      </c>
    </row>
    <row r="49" spans="1:3" ht="15">
      <c r="A49">
        <v>5</v>
      </c>
      <c r="B49">
        <v>1203</v>
      </c>
      <c r="C49">
        <v>888625.4786423473</v>
      </c>
    </row>
    <row r="50" spans="1:3" ht="15">
      <c r="A50">
        <v>5</v>
      </c>
      <c r="B50">
        <v>1103</v>
      </c>
      <c r="C50">
        <v>888625.4786423473</v>
      </c>
    </row>
    <row r="51" spans="1:3" ht="15">
      <c r="A51">
        <v>5</v>
      </c>
      <c r="B51">
        <v>803</v>
      </c>
      <c r="C51">
        <v>888625.4786423473</v>
      </c>
    </row>
    <row r="52" spans="1:3" ht="15">
      <c r="A52">
        <v>5</v>
      </c>
      <c r="B52">
        <v>703</v>
      </c>
      <c r="C52">
        <v>888625.4786423473</v>
      </c>
    </row>
    <row r="53" spans="1:3" ht="15">
      <c r="A53">
        <v>5</v>
      </c>
      <c r="B53">
        <v>603</v>
      </c>
      <c r="C53">
        <v>888625.4786423473</v>
      </c>
    </row>
    <row r="54" spans="1:3" ht="15">
      <c r="A54">
        <v>5</v>
      </c>
      <c r="B54">
        <v>503</v>
      </c>
      <c r="C54">
        <v>888625.4786423473</v>
      </c>
    </row>
    <row r="55" spans="1:3" ht="15">
      <c r="A55">
        <v>5</v>
      </c>
      <c r="B55">
        <v>403</v>
      </c>
      <c r="C55">
        <v>888625.4786423473</v>
      </c>
    </row>
    <row r="56" spans="1:3" ht="15">
      <c r="A56">
        <v>5</v>
      </c>
      <c r="B56">
        <v>303</v>
      </c>
      <c r="C56">
        <v>888625.4786423473</v>
      </c>
    </row>
    <row r="57" spans="1:3" ht="15">
      <c r="A57">
        <v>5</v>
      </c>
      <c r="B57">
        <v>203</v>
      </c>
      <c r="C57">
        <v>888625.4786423473</v>
      </c>
    </row>
    <row r="58" spans="1:3" ht="15">
      <c r="A58">
        <v>5</v>
      </c>
      <c r="B58">
        <v>2004</v>
      </c>
      <c r="C58">
        <v>888625.4786423473</v>
      </c>
    </row>
    <row r="59" spans="1:3" ht="15">
      <c r="A59">
        <v>5</v>
      </c>
      <c r="B59">
        <v>1904</v>
      </c>
      <c r="C59">
        <v>888625.4786423473</v>
      </c>
    </row>
    <row r="60" spans="1:3" ht="15">
      <c r="A60">
        <v>5</v>
      </c>
      <c r="B60">
        <v>1804</v>
      </c>
      <c r="C60">
        <v>888625.4786423473</v>
      </c>
    </row>
    <row r="61" spans="1:3" ht="15">
      <c r="A61">
        <v>5</v>
      </c>
      <c r="B61">
        <v>1704</v>
      </c>
      <c r="C61">
        <v>888625.4786423473</v>
      </c>
    </row>
    <row r="62" spans="1:3" ht="15">
      <c r="A62">
        <v>5</v>
      </c>
      <c r="B62">
        <v>1504</v>
      </c>
      <c r="C62">
        <v>888625.4786423473</v>
      </c>
    </row>
    <row r="63" spans="1:3" ht="15">
      <c r="A63">
        <v>5</v>
      </c>
      <c r="B63">
        <v>1404</v>
      </c>
      <c r="C63">
        <v>888625.4786423473</v>
      </c>
    </row>
    <row r="64" spans="1:3" ht="15">
      <c r="A64">
        <v>5</v>
      </c>
      <c r="B64">
        <v>1304</v>
      </c>
      <c r="C64">
        <v>888625.4786423473</v>
      </c>
    </row>
    <row r="65" spans="1:3" ht="15">
      <c r="A65">
        <v>5</v>
      </c>
      <c r="B65">
        <v>1204</v>
      </c>
      <c r="C65">
        <v>888625.4786423473</v>
      </c>
    </row>
    <row r="66" spans="1:3" ht="15">
      <c r="A66">
        <v>5</v>
      </c>
      <c r="B66">
        <v>1104</v>
      </c>
      <c r="C66">
        <v>648247.4117647059</v>
      </c>
    </row>
    <row r="67" spans="1:3" ht="15">
      <c r="A67">
        <v>5</v>
      </c>
      <c r="B67">
        <v>1004</v>
      </c>
      <c r="C67">
        <v>602885.0588235294</v>
      </c>
    </row>
    <row r="68" spans="1:3" ht="15">
      <c r="A68">
        <v>5</v>
      </c>
      <c r="B68">
        <v>904</v>
      </c>
      <c r="C68">
        <v>888625.4786423473</v>
      </c>
    </row>
    <row r="69" spans="1:3" ht="15">
      <c r="A69">
        <v>5</v>
      </c>
      <c r="B69">
        <v>804</v>
      </c>
      <c r="C69">
        <v>597014.4705882353</v>
      </c>
    </row>
    <row r="70" spans="1:3" ht="15">
      <c r="A70">
        <v>5</v>
      </c>
      <c r="B70">
        <v>704</v>
      </c>
      <c r="C70">
        <v>888625.4786423473</v>
      </c>
    </row>
    <row r="71" spans="1:3" ht="15">
      <c r="A71">
        <v>5</v>
      </c>
      <c r="B71">
        <v>604</v>
      </c>
      <c r="C71">
        <v>888625.4786423473</v>
      </c>
    </row>
    <row r="72" spans="1:3" ht="15">
      <c r="A72">
        <v>5</v>
      </c>
      <c r="B72">
        <v>404</v>
      </c>
      <c r="C72">
        <v>888625.4786423473</v>
      </c>
    </row>
    <row r="73" spans="1:3" ht="15">
      <c r="A73">
        <v>5</v>
      </c>
      <c r="B73">
        <v>304</v>
      </c>
      <c r="C73">
        <v>888625.4786423473</v>
      </c>
    </row>
    <row r="74" spans="1:3" ht="15">
      <c r="A74">
        <v>5</v>
      </c>
      <c r="B74">
        <v>204</v>
      </c>
      <c r="C74">
        <v>888625.4786423473</v>
      </c>
    </row>
  </sheetData>
  <sheetProtection/>
  <autoFilter ref="A1:C7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何伟权（Alex_Ho）</cp:lastModifiedBy>
  <cp:lastPrinted>2021-10-08T08:17:19Z</cp:lastPrinted>
  <dcterms:created xsi:type="dcterms:W3CDTF">2011-04-26T02:07:47Z</dcterms:created>
  <dcterms:modified xsi:type="dcterms:W3CDTF">2023-12-31T06:29:08Z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A166E8F9603745DC9B1E10EFEC0F43E3</vt:lpwstr>
  </property>
  <property fmtid="{D5CDD505-2E9C-101B-9397-08002B2CF9AE}" pid="5" name="KSOReadingLayo">
    <vt:bool>true</vt:bool>
  </property>
</Properties>
</file>