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4"/>
  </bookViews>
  <sheets>
    <sheet name="最新" sheetId="1" r:id="rId1"/>
    <sheet name="2024.1" sheetId="2" r:id="rId2"/>
    <sheet name="最新 (2)" sheetId="3" r:id="rId3"/>
    <sheet name="2021.9.30" sheetId="4" r:id="rId4"/>
    <sheet name="商铺" sheetId="5" r:id="rId5"/>
  </sheets>
  <definedNames/>
  <calcPr fullCalcOnLoad="1"/>
</workbook>
</file>

<file path=xl/sharedStrings.xml><?xml version="1.0" encoding="utf-8"?>
<sst xmlns="http://schemas.openxmlformats.org/spreadsheetml/2006/main" count="221" uniqueCount="40">
  <si>
    <t>附件2</t>
  </si>
  <si>
    <t>清远市新建商品住房销售价格备案表</t>
  </si>
  <si>
    <t>房地产开发企业名称或中介服务机构名称：清远市凯盛房地产有限公司</t>
  </si>
  <si>
    <t>项目(楼盘)名称：清远凯盛花园小区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</si>
  <si>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</si>
  <si>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</si>
  <si>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</si>
  <si>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</si>
  <si>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</si>
  <si>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</si>
  <si>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</si>
  <si>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</si>
  <si>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</si>
  <si>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</si>
  <si>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</si>
  <si>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</si>
  <si>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</si>
  <si>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</si>
  <si>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</si>
  <si>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三室一厅</t>
  </si>
  <si>
    <t>未售</t>
  </si>
  <si>
    <t>四室一厅</t>
  </si>
  <si>
    <t>本楼栋总面积/均价</t>
  </si>
  <si>
    <t xml:space="preserve">   本栋销售住宅共10套，销售住宅总建筑面积：1202.86㎡，套内面积：1008.08㎡，分摊面积：194.78㎡，销售均价： 6475.58元/㎡（建筑面积）、 7726.79  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</si>
  <si>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</si>
  <si>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</si>
  <si>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</si>
  <si>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</si>
  <si>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</si>
  <si>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</si>
  <si>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 xml:space="preserve">   本栋销售住宅共10套，销售住宅总建筑面积：1202.86㎡，套内面积：1008.08㎡，分摊面积：194.78㎡，销售均价：6151.80元/㎡（建筑面积）、7340.45   元/㎡（套内建筑面积）。</t>
  </si>
  <si>
    <t>85折建筑面积单价（元/㎡）</t>
  </si>
  <si>
    <t>85折后总价</t>
  </si>
  <si>
    <t xml:space="preserve">   本栋销售住宅共10套，销售住宅总建筑面积：1202.86㎡，套内面积：1008.08㎡，分摊面积：194.78㎡，销售均价： 6816.40元/㎡（建筑面积）、 8133.46   元/㎡（套内建筑面积）。</t>
  </si>
  <si>
    <t>项目(楼盘)名称：清远凯盛花园小区19-23#楼</t>
  </si>
  <si>
    <r>
      <t>首层商铺</t>
    </r>
    <r>
      <rPr>
        <sz val="11"/>
        <rFont val="Times New Roman"/>
        <family val="1"/>
      </rPr>
      <t>01</t>
    </r>
  </si>
  <si>
    <r>
      <t>首层商铺</t>
    </r>
    <r>
      <rPr>
        <sz val="11"/>
        <rFont val="Times New Roman"/>
        <family val="1"/>
      </rPr>
      <t>02</t>
    </r>
  </si>
  <si>
    <r>
      <t>首层商铺</t>
    </r>
    <r>
      <rPr>
        <sz val="11"/>
        <rFont val="Times New Roman"/>
        <family val="1"/>
      </rPr>
      <t>03</t>
    </r>
  </si>
  <si>
    <r>
      <t>首层商铺</t>
    </r>
    <r>
      <rPr>
        <sz val="11"/>
        <rFont val="Times New Roman"/>
        <family val="1"/>
      </rPr>
      <t>04</t>
    </r>
  </si>
  <si>
    <t xml:space="preserve">   本栋销售商铺共4套，销售商铺总建筑面积：241.18㎡，套内面积：231.82㎡，分摊面积：9.36㎡，销售均价：     元/㎡（建筑面积）、
       元/㎡（套内建筑面积）。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</si>
</sst>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㼿" xfId="63"/>
    <cellStyle name="?" xfId="64"/>
    <cellStyle name="㼿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Q10" sqref="Q1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4" t="s">
        <v>2</v>
      </c>
      <c r="B3" s="4"/>
      <c r="C3" s="4"/>
      <c r="D3" s="4"/>
      <c r="E3" s="4"/>
      <c r="F3" s="4"/>
      <c r="G3" s="4"/>
      <c r="H3" s="4"/>
      <c r="I3" s="21" t="s">
        <v>3</v>
      </c>
      <c r="J3" s="21"/>
      <c r="K3" s="21"/>
      <c r="L3" s="22"/>
      <c r="M3" s="4"/>
      <c r="N3" s="23"/>
      <c r="O3" s="23"/>
    </row>
    <row r="4" spans="1:15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4" t="s">
        <v>12</v>
      </c>
      <c r="J4" s="6" t="s">
        <v>13</v>
      </c>
      <c r="K4" s="6" t="s">
        <v>14</v>
      </c>
      <c r="L4" s="24" t="s">
        <v>15</v>
      </c>
      <c r="M4" s="24" t="s">
        <v>16</v>
      </c>
      <c r="N4" s="6" t="s">
        <v>17</v>
      </c>
      <c r="O4" s="5" t="s">
        <v>18</v>
      </c>
    </row>
    <row r="5" spans="1:15" ht="14.25">
      <c r="A5" s="5"/>
      <c r="B5" s="6"/>
      <c r="C5" s="6"/>
      <c r="D5" s="6"/>
      <c r="E5" s="6"/>
      <c r="F5" s="6"/>
      <c r="G5" s="6"/>
      <c r="H5" s="6"/>
      <c r="I5" s="25"/>
      <c r="J5" s="6"/>
      <c r="K5" s="6"/>
      <c r="L5" s="25"/>
      <c r="M5" s="25"/>
      <c r="N5" s="6"/>
      <c r="O5" s="5"/>
    </row>
    <row r="6" spans="1:15" s="1" customFormat="1" ht="24.75" customHeight="1">
      <c r="A6" s="7">
        <v>1</v>
      </c>
      <c r="B6" s="7">
        <v>23</v>
      </c>
      <c r="C6" s="7">
        <v>201</v>
      </c>
      <c r="D6" s="7">
        <v>2</v>
      </c>
      <c r="E6" s="8" t="s">
        <v>19</v>
      </c>
      <c r="F6" s="7">
        <v>3</v>
      </c>
      <c r="G6" s="9">
        <v>111.84</v>
      </c>
      <c r="H6" s="10">
        <v>18.11</v>
      </c>
      <c r="I6" s="26">
        <v>93.73</v>
      </c>
      <c r="J6" s="7">
        <f aca="true" t="shared" si="0" ref="J6:J16">L6/G6</f>
        <v>6175</v>
      </c>
      <c r="K6" s="9">
        <f aca="true" t="shared" si="1" ref="K6:K16">L6/I6</f>
        <v>7368.099861303745</v>
      </c>
      <c r="L6" s="9">
        <f>6500*G6-6500*G6*5%</f>
        <v>690612</v>
      </c>
      <c r="M6" s="9"/>
      <c r="N6" s="31" t="s">
        <v>20</v>
      </c>
      <c r="O6" s="27"/>
    </row>
    <row r="7" spans="1:17" s="1" customFormat="1" ht="24.75" customHeight="1">
      <c r="A7" s="7">
        <v>2</v>
      </c>
      <c r="B7" s="7">
        <v>23</v>
      </c>
      <c r="C7" s="7">
        <v>202</v>
      </c>
      <c r="D7" s="7">
        <v>2</v>
      </c>
      <c r="E7" s="8" t="s">
        <v>19</v>
      </c>
      <c r="F7" s="7">
        <v>3</v>
      </c>
      <c r="G7" s="9">
        <v>114.61</v>
      </c>
      <c r="H7" s="10">
        <v>18.56</v>
      </c>
      <c r="I7" s="26">
        <v>96.05</v>
      </c>
      <c r="J7" s="7">
        <f t="shared" si="0"/>
        <v>6137</v>
      </c>
      <c r="K7" s="9">
        <f t="shared" si="1"/>
        <v>7322.869026548672</v>
      </c>
      <c r="L7" s="9">
        <f>6460*G7-6460*G7*5%</f>
        <v>703361.57</v>
      </c>
      <c r="M7" s="9"/>
      <c r="N7" s="31" t="s">
        <v>20</v>
      </c>
      <c r="O7" s="27"/>
      <c r="Q7" s="1">
        <f>6137*0.85</f>
        <v>5216.45</v>
      </c>
    </row>
    <row r="8" spans="1:15" s="1" customFormat="1" ht="24.75" customHeight="1">
      <c r="A8" s="7">
        <v>3</v>
      </c>
      <c r="B8" s="7">
        <v>23</v>
      </c>
      <c r="C8" s="7">
        <v>301</v>
      </c>
      <c r="D8" s="7">
        <v>3</v>
      </c>
      <c r="E8" s="8" t="s">
        <v>19</v>
      </c>
      <c r="F8" s="7">
        <v>3</v>
      </c>
      <c r="G8" s="9">
        <v>111.84</v>
      </c>
      <c r="H8" s="10">
        <v>18.11</v>
      </c>
      <c r="I8" s="26">
        <v>93.73</v>
      </c>
      <c r="J8" s="7">
        <f t="shared" si="0"/>
        <v>6222.5</v>
      </c>
      <c r="K8" s="9">
        <f t="shared" si="1"/>
        <v>7424.777552544543</v>
      </c>
      <c r="L8" s="9">
        <f>6550*G8-6550*G8*5%</f>
        <v>695924.4</v>
      </c>
      <c r="M8" s="9"/>
      <c r="N8" s="31" t="s">
        <v>20</v>
      </c>
      <c r="O8" s="27"/>
    </row>
    <row r="9" spans="1:15" s="1" customFormat="1" ht="24.75" customHeight="1">
      <c r="A9" s="7">
        <v>4</v>
      </c>
      <c r="B9" s="7">
        <v>23</v>
      </c>
      <c r="C9" s="7">
        <v>302</v>
      </c>
      <c r="D9" s="7">
        <v>3</v>
      </c>
      <c r="E9" s="8" t="s">
        <v>19</v>
      </c>
      <c r="F9" s="7">
        <v>3</v>
      </c>
      <c r="G9" s="9">
        <v>114.61</v>
      </c>
      <c r="H9" s="10">
        <v>18.56</v>
      </c>
      <c r="I9" s="26">
        <v>96.05</v>
      </c>
      <c r="J9" s="7">
        <f t="shared" si="0"/>
        <v>6175</v>
      </c>
      <c r="K9" s="9">
        <f t="shared" si="1"/>
        <v>7368.211868818324</v>
      </c>
      <c r="L9" s="9">
        <f>6500*G9-6500*G9*5%</f>
        <v>707716.75</v>
      </c>
      <c r="M9" s="9"/>
      <c r="N9" s="31" t="s">
        <v>20</v>
      </c>
      <c r="O9" s="27"/>
    </row>
    <row r="10" spans="1:17" s="1" customFormat="1" ht="24.75" customHeight="1">
      <c r="A10" s="7">
        <v>5</v>
      </c>
      <c r="B10" s="7">
        <v>23</v>
      </c>
      <c r="C10" s="7">
        <v>401</v>
      </c>
      <c r="D10" s="7">
        <v>4</v>
      </c>
      <c r="E10" s="8" t="s">
        <v>19</v>
      </c>
      <c r="F10" s="7">
        <v>3</v>
      </c>
      <c r="G10" s="9">
        <v>111.84</v>
      </c>
      <c r="H10" s="10">
        <v>18.11</v>
      </c>
      <c r="I10" s="26">
        <v>93.73</v>
      </c>
      <c r="J10" s="7">
        <f t="shared" si="0"/>
        <v>6270</v>
      </c>
      <c r="K10" s="9">
        <f t="shared" si="1"/>
        <v>7481.455243785341</v>
      </c>
      <c r="L10" s="9">
        <f>6600*G10-6600*G10*5%</f>
        <v>701236.8</v>
      </c>
      <c r="M10" s="9"/>
      <c r="N10" s="31" t="s">
        <v>20</v>
      </c>
      <c r="O10" s="27"/>
      <c r="Q10" s="1">
        <f>71842*0.85</f>
        <v>61065.7</v>
      </c>
    </row>
    <row r="11" spans="1:15" s="1" customFormat="1" ht="24.75" customHeight="1">
      <c r="A11" s="7">
        <v>6</v>
      </c>
      <c r="B11" s="7">
        <v>23</v>
      </c>
      <c r="C11" s="7">
        <v>402</v>
      </c>
      <c r="D11" s="7">
        <v>4</v>
      </c>
      <c r="E11" s="8" t="s">
        <v>19</v>
      </c>
      <c r="F11" s="7">
        <v>3</v>
      </c>
      <c r="G11" s="9">
        <v>114.61</v>
      </c>
      <c r="H11" s="10">
        <v>18.56</v>
      </c>
      <c r="I11" s="26">
        <v>96.05</v>
      </c>
      <c r="J11" s="7">
        <f t="shared" si="0"/>
        <v>6232</v>
      </c>
      <c r="K11" s="9">
        <f t="shared" si="1"/>
        <v>7436.226132222801</v>
      </c>
      <c r="L11" s="9">
        <f>(6560*G11)-6560*G11*5%</f>
        <v>714249.52</v>
      </c>
      <c r="M11" s="9"/>
      <c r="N11" s="31" t="s">
        <v>20</v>
      </c>
      <c r="O11" s="27"/>
    </row>
    <row r="12" spans="1:15" s="1" customFormat="1" ht="24.75" customHeight="1">
      <c r="A12" s="7">
        <v>7</v>
      </c>
      <c r="B12" s="7">
        <v>23</v>
      </c>
      <c r="C12" s="7">
        <v>501</v>
      </c>
      <c r="D12" s="7">
        <v>5</v>
      </c>
      <c r="E12" s="8" t="s">
        <v>19</v>
      </c>
      <c r="F12" s="7">
        <v>3</v>
      </c>
      <c r="G12" s="9">
        <v>111.84</v>
      </c>
      <c r="H12" s="10">
        <v>18.11</v>
      </c>
      <c r="I12" s="26">
        <v>93.73</v>
      </c>
      <c r="J12" s="7">
        <f t="shared" si="0"/>
        <v>6365</v>
      </c>
      <c r="K12" s="9">
        <f t="shared" si="1"/>
        <v>7594.810626266936</v>
      </c>
      <c r="L12" s="9">
        <f>6700*G12-6700*G12*5%</f>
        <v>711861.6</v>
      </c>
      <c r="M12" s="9"/>
      <c r="N12" s="31" t="s">
        <v>20</v>
      </c>
      <c r="O12" s="27"/>
    </row>
    <row r="13" spans="1:15" s="1" customFormat="1" ht="24.75" customHeight="1">
      <c r="A13" s="7">
        <v>8</v>
      </c>
      <c r="B13" s="7">
        <v>23</v>
      </c>
      <c r="C13" s="7">
        <v>502</v>
      </c>
      <c r="D13" s="7">
        <v>5</v>
      </c>
      <c r="E13" s="8" t="s">
        <v>19</v>
      </c>
      <c r="F13" s="7">
        <v>3</v>
      </c>
      <c r="G13" s="9">
        <v>114.61</v>
      </c>
      <c r="H13" s="10">
        <v>18.56</v>
      </c>
      <c r="I13" s="26">
        <v>96.05</v>
      </c>
      <c r="J13" s="7">
        <f t="shared" si="0"/>
        <v>6327</v>
      </c>
      <c r="K13" s="9">
        <f t="shared" si="1"/>
        <v>7549.583237896929</v>
      </c>
      <c r="L13" s="9">
        <f>6660*G13-6660*G13*5%</f>
        <v>725137.47</v>
      </c>
      <c r="M13" s="9"/>
      <c r="N13" s="31" t="s">
        <v>20</v>
      </c>
      <c r="O13" s="27"/>
    </row>
    <row r="14" spans="1:15" s="1" customFormat="1" ht="24.75" customHeight="1">
      <c r="A14" s="7">
        <v>9</v>
      </c>
      <c r="B14" s="7">
        <v>23</v>
      </c>
      <c r="C14" s="7">
        <v>601</v>
      </c>
      <c r="D14" s="7">
        <v>6</v>
      </c>
      <c r="E14" s="8" t="s">
        <v>21</v>
      </c>
      <c r="F14" s="7">
        <v>3</v>
      </c>
      <c r="G14" s="9">
        <v>148.23</v>
      </c>
      <c r="H14" s="10">
        <v>24</v>
      </c>
      <c r="I14" s="26">
        <v>124.23</v>
      </c>
      <c r="J14" s="7">
        <f t="shared" si="0"/>
        <v>7220.000000000001</v>
      </c>
      <c r="K14" s="9">
        <f t="shared" si="1"/>
        <v>8614.832166143444</v>
      </c>
      <c r="L14" s="9">
        <f>7600*G14-7600*G14*5%</f>
        <v>1070220.6</v>
      </c>
      <c r="M14" s="9"/>
      <c r="N14" s="31" t="s">
        <v>20</v>
      </c>
      <c r="O14" s="27"/>
    </row>
    <row r="15" spans="1:15" s="1" customFormat="1" ht="24.75" customHeight="1">
      <c r="A15" s="7">
        <v>10</v>
      </c>
      <c r="B15" s="7">
        <v>23</v>
      </c>
      <c r="C15" s="7">
        <v>602</v>
      </c>
      <c r="D15" s="7">
        <v>6</v>
      </c>
      <c r="E15" s="8" t="s">
        <v>21</v>
      </c>
      <c r="F15" s="7">
        <v>3</v>
      </c>
      <c r="G15" s="9">
        <v>148.83</v>
      </c>
      <c r="H15" s="10">
        <v>24.1</v>
      </c>
      <c r="I15" s="26">
        <v>124.73</v>
      </c>
      <c r="J15" s="7">
        <f t="shared" si="0"/>
        <v>7182</v>
      </c>
      <c r="K15" s="9">
        <f t="shared" si="1"/>
        <v>8569.687003928486</v>
      </c>
      <c r="L15" s="9">
        <f>7560*G15-7560*G15*5%</f>
        <v>1068897.06</v>
      </c>
      <c r="M15" s="9"/>
      <c r="N15" s="31" t="s">
        <v>20</v>
      </c>
      <c r="O15" s="27"/>
    </row>
    <row r="16" spans="1:15" s="1" customFormat="1" ht="24.75" customHeight="1">
      <c r="A16" s="11" t="s">
        <v>22</v>
      </c>
      <c r="B16" s="11"/>
      <c r="C16" s="11"/>
      <c r="D16" s="11"/>
      <c r="E16" s="11"/>
      <c r="F16" s="12"/>
      <c r="G16" s="13">
        <f>H16+I16</f>
        <v>1202.8600000000001</v>
      </c>
      <c r="H16" s="14">
        <f>SUM(H6:H15)</f>
        <v>194.78</v>
      </c>
      <c r="I16" s="14">
        <f>SUM(I6:I15)</f>
        <v>1008.08</v>
      </c>
      <c r="J16" s="13">
        <f t="shared" si="0"/>
        <v>6475.581339474252</v>
      </c>
      <c r="K16" s="13">
        <f t="shared" si="1"/>
        <v>7726.785344417109</v>
      </c>
      <c r="L16" s="13">
        <f>SUM(L6:L15)</f>
        <v>7789217.77</v>
      </c>
      <c r="M16" s="13"/>
      <c r="N16" s="29"/>
      <c r="O16" s="29"/>
    </row>
    <row r="17" spans="1:15" s="1" customFormat="1" ht="36" customHeight="1">
      <c r="A17" s="15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0"/>
    </row>
    <row r="18" spans="1:15" s="1" customFormat="1" ht="63" customHeight="1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" customFormat="1" ht="18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26</v>
      </c>
      <c r="L19" s="19"/>
      <c r="M19" s="19"/>
      <c r="N19" s="20"/>
      <c r="O19" s="20"/>
    </row>
    <row r="20" spans="1:15" s="1" customFormat="1" ht="24.75" customHeight="1">
      <c r="A20" s="19" t="s">
        <v>27</v>
      </c>
      <c r="B20" s="19"/>
      <c r="C20" s="19"/>
      <c r="D20" s="19"/>
      <c r="E20" s="19"/>
      <c r="F20" s="20"/>
      <c r="G20" s="20"/>
      <c r="H20" s="20"/>
      <c r="I20" s="20"/>
      <c r="J20" s="20"/>
      <c r="K20" s="19" t="s">
        <v>28</v>
      </c>
      <c r="L20" s="19"/>
      <c r="M20" s="19"/>
      <c r="N20" s="20"/>
      <c r="O20" s="20"/>
    </row>
    <row r="21" spans="1:5" s="1" customFormat="1" ht="24.75" customHeight="1">
      <c r="A21" s="19" t="s">
        <v>29</v>
      </c>
      <c r="B21" s="19"/>
      <c r="C21" s="19"/>
      <c r="D21" s="19"/>
      <c r="E21" s="19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30.75" customHeight="1"/>
    <row r="31" ht="42" customHeight="1"/>
    <row r="32" ht="51.75" customHeight="1"/>
    <row r="33" ht="27" customHeight="1"/>
    <row r="34" ht="25.5" customHeight="1"/>
  </sheetData>
  <sheetProtection/>
  <mergeCells count="26">
    <mergeCell ref="A1:B1"/>
    <mergeCell ref="A2:O2"/>
    <mergeCell ref="A3:G3"/>
    <mergeCell ref="A16:F16"/>
    <mergeCell ref="A17:O17"/>
    <mergeCell ref="A18:O18"/>
    <mergeCell ref="A19:E19"/>
    <mergeCell ref="K19:L19"/>
    <mergeCell ref="A20:E20"/>
    <mergeCell ref="K20:L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07847222222222222" bottom="0.11805555555555555" header="0.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3">
      <selection activeCell="L16" sqref="L1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7" max="18" width="12.625" style="0" bestFit="1" customWidth="1"/>
  </cols>
  <sheetData>
    <row r="1" spans="1:2" ht="18" customHeight="1">
      <c r="A1" s="2" t="s">
        <v>0</v>
      </c>
      <c r="B1" s="2"/>
    </row>
    <row r="2" spans="1:15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4" t="s">
        <v>2</v>
      </c>
      <c r="B3" s="4"/>
      <c r="C3" s="4"/>
      <c r="D3" s="4"/>
      <c r="E3" s="4"/>
      <c r="F3" s="4"/>
      <c r="G3" s="4"/>
      <c r="H3" s="4"/>
      <c r="I3" s="21" t="s">
        <v>3</v>
      </c>
      <c r="J3" s="21"/>
      <c r="K3" s="21"/>
      <c r="L3" s="22"/>
      <c r="M3" s="4"/>
      <c r="N3" s="23"/>
      <c r="O3" s="23"/>
    </row>
    <row r="4" spans="1:15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4" t="s">
        <v>12</v>
      </c>
      <c r="J4" s="6" t="s">
        <v>13</v>
      </c>
      <c r="K4" s="6" t="s">
        <v>14</v>
      </c>
      <c r="L4" s="24" t="s">
        <v>15</v>
      </c>
      <c r="M4" s="24" t="s">
        <v>16</v>
      </c>
      <c r="N4" s="6" t="s">
        <v>17</v>
      </c>
      <c r="O4" s="5" t="s">
        <v>18</v>
      </c>
    </row>
    <row r="5" spans="1:15" ht="14.25">
      <c r="A5" s="5"/>
      <c r="B5" s="6"/>
      <c r="C5" s="6"/>
      <c r="D5" s="6"/>
      <c r="E5" s="6"/>
      <c r="F5" s="6"/>
      <c r="G5" s="6"/>
      <c r="H5" s="6"/>
      <c r="I5" s="25"/>
      <c r="J5" s="6"/>
      <c r="K5" s="6"/>
      <c r="L5" s="25"/>
      <c r="M5" s="25"/>
      <c r="N5" s="6"/>
      <c r="O5" s="5"/>
    </row>
    <row r="6" spans="1:15" s="1" customFormat="1" ht="24.75" customHeight="1">
      <c r="A6" s="7">
        <v>1</v>
      </c>
      <c r="B6" s="7">
        <v>23</v>
      </c>
      <c r="C6" s="7">
        <v>201</v>
      </c>
      <c r="D6" s="7">
        <v>2</v>
      </c>
      <c r="E6" s="8" t="s">
        <v>19</v>
      </c>
      <c r="F6" s="7">
        <v>3</v>
      </c>
      <c r="G6" s="9">
        <v>111.84</v>
      </c>
      <c r="H6" s="32">
        <v>18.11</v>
      </c>
      <c r="I6" s="34">
        <v>93.73</v>
      </c>
      <c r="J6" s="7">
        <f aca="true" t="shared" si="0" ref="J6:J16">L6/G6</f>
        <v>5866.25</v>
      </c>
      <c r="K6" s="9">
        <f aca="true" t="shared" si="1" ref="K6:K16">L6/I6</f>
        <v>6999.694868238557</v>
      </c>
      <c r="L6" s="9">
        <f>6175*G6-6175*G6*5%</f>
        <v>656081.4</v>
      </c>
      <c r="M6" s="9"/>
      <c r="N6" s="31" t="s">
        <v>20</v>
      </c>
      <c r="O6" s="27"/>
    </row>
    <row r="7" spans="1:15" s="1" customFormat="1" ht="24.75" customHeight="1">
      <c r="A7" s="7">
        <v>2</v>
      </c>
      <c r="B7" s="7">
        <v>23</v>
      </c>
      <c r="C7" s="7">
        <v>202</v>
      </c>
      <c r="D7" s="7">
        <v>2</v>
      </c>
      <c r="E7" s="8" t="s">
        <v>19</v>
      </c>
      <c r="F7" s="7">
        <v>3</v>
      </c>
      <c r="G7" s="9">
        <v>114.61</v>
      </c>
      <c r="H7" s="32">
        <v>18.56</v>
      </c>
      <c r="I7" s="34">
        <v>96.05</v>
      </c>
      <c r="J7" s="7">
        <f t="shared" si="0"/>
        <v>5830.15</v>
      </c>
      <c r="K7" s="9">
        <f t="shared" si="1"/>
        <v>6956.7255752212395</v>
      </c>
      <c r="L7" s="9">
        <f>(6137*G7)-6137*G7*5%</f>
        <v>668193.4915</v>
      </c>
      <c r="M7" s="9"/>
      <c r="N7" s="31" t="s">
        <v>20</v>
      </c>
      <c r="O7" s="27"/>
    </row>
    <row r="8" spans="1:15" s="1" customFormat="1" ht="24.75" customHeight="1">
      <c r="A8" s="7">
        <v>3</v>
      </c>
      <c r="B8" s="7">
        <v>23</v>
      </c>
      <c r="C8" s="7">
        <v>301</v>
      </c>
      <c r="D8" s="7">
        <v>3</v>
      </c>
      <c r="E8" s="8" t="s">
        <v>19</v>
      </c>
      <c r="F8" s="7">
        <v>3</v>
      </c>
      <c r="G8" s="9">
        <v>111.84</v>
      </c>
      <c r="H8" s="32">
        <v>18.11</v>
      </c>
      <c r="I8" s="34">
        <v>93.73</v>
      </c>
      <c r="J8" s="7">
        <f t="shared" si="0"/>
        <v>5911.375</v>
      </c>
      <c r="K8" s="9">
        <f t="shared" si="1"/>
        <v>7053.538674917316</v>
      </c>
      <c r="L8" s="9">
        <f>6222.5*G8-6222.5*G8*5%</f>
        <v>661128.18</v>
      </c>
      <c r="M8" s="9"/>
      <c r="N8" s="31" t="s">
        <v>20</v>
      </c>
      <c r="O8" s="27"/>
    </row>
    <row r="9" spans="1:15" s="1" customFormat="1" ht="24.75" customHeight="1">
      <c r="A9" s="7">
        <v>4</v>
      </c>
      <c r="B9" s="7">
        <v>23</v>
      </c>
      <c r="C9" s="7">
        <v>302</v>
      </c>
      <c r="D9" s="7">
        <v>3</v>
      </c>
      <c r="E9" s="8" t="s">
        <v>19</v>
      </c>
      <c r="F9" s="7">
        <v>3</v>
      </c>
      <c r="G9" s="9">
        <v>114.61</v>
      </c>
      <c r="H9" s="32">
        <v>18.56</v>
      </c>
      <c r="I9" s="34">
        <v>96.05</v>
      </c>
      <c r="J9" s="7">
        <f t="shared" si="0"/>
        <v>5866.25</v>
      </c>
      <c r="K9" s="9">
        <f t="shared" si="1"/>
        <v>6999.801275377407</v>
      </c>
      <c r="L9" s="9">
        <f>6175*G9-6175*G9*5%</f>
        <v>672330.9125</v>
      </c>
      <c r="M9" s="9"/>
      <c r="N9" s="31" t="s">
        <v>20</v>
      </c>
      <c r="O9" s="27"/>
    </row>
    <row r="10" spans="1:15" s="1" customFormat="1" ht="24.75" customHeight="1">
      <c r="A10" s="7">
        <v>5</v>
      </c>
      <c r="B10" s="7">
        <v>23</v>
      </c>
      <c r="C10" s="7">
        <v>401</v>
      </c>
      <c r="D10" s="7">
        <v>4</v>
      </c>
      <c r="E10" s="8" t="s">
        <v>19</v>
      </c>
      <c r="F10" s="7">
        <v>3</v>
      </c>
      <c r="G10" s="9">
        <v>111.84</v>
      </c>
      <c r="H10" s="32">
        <v>18.11</v>
      </c>
      <c r="I10" s="34">
        <v>93.73</v>
      </c>
      <c r="J10" s="7">
        <f t="shared" si="0"/>
        <v>5956.500000000001</v>
      </c>
      <c r="K10" s="9">
        <f t="shared" si="1"/>
        <v>7107.382481596074</v>
      </c>
      <c r="L10" s="9">
        <f>6270*G10-6270*G10*5%</f>
        <v>666174.9600000001</v>
      </c>
      <c r="M10" s="9"/>
      <c r="N10" s="31" t="s">
        <v>20</v>
      </c>
      <c r="O10" s="27"/>
    </row>
    <row r="11" spans="1:15" s="1" customFormat="1" ht="24.75" customHeight="1">
      <c r="A11" s="7">
        <v>6</v>
      </c>
      <c r="B11" s="7">
        <v>23</v>
      </c>
      <c r="C11" s="7">
        <v>402</v>
      </c>
      <c r="D11" s="7">
        <v>4</v>
      </c>
      <c r="E11" s="8" t="s">
        <v>19</v>
      </c>
      <c r="F11" s="7">
        <v>3</v>
      </c>
      <c r="G11" s="9">
        <v>114.61</v>
      </c>
      <c r="H11" s="32">
        <v>18.56</v>
      </c>
      <c r="I11" s="34">
        <v>96.05</v>
      </c>
      <c r="J11" s="7">
        <f t="shared" si="0"/>
        <v>5920.4</v>
      </c>
      <c r="K11" s="9">
        <f t="shared" si="1"/>
        <v>7064.4148256116605</v>
      </c>
      <c r="L11" s="9">
        <f>(6232*G11)-6232*G11*5%</f>
        <v>678537.044</v>
      </c>
      <c r="M11" s="9"/>
      <c r="N11" s="31" t="s">
        <v>20</v>
      </c>
      <c r="O11" s="27"/>
    </row>
    <row r="12" spans="1:15" s="1" customFormat="1" ht="24.75" customHeight="1">
      <c r="A12" s="7">
        <v>7</v>
      </c>
      <c r="B12" s="7">
        <v>23</v>
      </c>
      <c r="C12" s="7">
        <v>501</v>
      </c>
      <c r="D12" s="7">
        <v>5</v>
      </c>
      <c r="E12" s="8" t="s">
        <v>19</v>
      </c>
      <c r="F12" s="7">
        <v>3</v>
      </c>
      <c r="G12" s="9">
        <v>111.84</v>
      </c>
      <c r="H12" s="32">
        <v>18.11</v>
      </c>
      <c r="I12" s="34">
        <v>93.73</v>
      </c>
      <c r="J12" s="7">
        <f t="shared" si="0"/>
        <v>6046.75</v>
      </c>
      <c r="K12" s="9">
        <f t="shared" si="1"/>
        <v>7215.07009495359</v>
      </c>
      <c r="L12" s="9">
        <f>6365*G12-6365*G12*5%</f>
        <v>676268.52</v>
      </c>
      <c r="M12" s="9"/>
      <c r="N12" s="31" t="s">
        <v>20</v>
      </c>
      <c r="O12" s="27"/>
    </row>
    <row r="13" spans="1:15" s="1" customFormat="1" ht="24.75" customHeight="1">
      <c r="A13" s="7">
        <v>8</v>
      </c>
      <c r="B13" s="7">
        <v>23</v>
      </c>
      <c r="C13" s="7">
        <v>502</v>
      </c>
      <c r="D13" s="7">
        <v>5</v>
      </c>
      <c r="E13" s="8" t="s">
        <v>19</v>
      </c>
      <c r="F13" s="7">
        <v>3</v>
      </c>
      <c r="G13" s="9">
        <v>114.61</v>
      </c>
      <c r="H13" s="32">
        <v>18.56</v>
      </c>
      <c r="I13" s="34">
        <v>96.05</v>
      </c>
      <c r="J13" s="7">
        <f t="shared" si="0"/>
        <v>6010.65</v>
      </c>
      <c r="K13" s="9">
        <f t="shared" si="1"/>
        <v>7172.104076002082</v>
      </c>
      <c r="L13" s="9">
        <f>6327*G13-6327*G13*5%</f>
        <v>688880.5965</v>
      </c>
      <c r="M13" s="9"/>
      <c r="N13" s="31" t="s">
        <v>20</v>
      </c>
      <c r="O13" s="27"/>
    </row>
    <row r="14" spans="1:15" s="1" customFormat="1" ht="24.75" customHeight="1">
      <c r="A14" s="7">
        <v>9</v>
      </c>
      <c r="B14" s="7">
        <v>23</v>
      </c>
      <c r="C14" s="7">
        <v>601</v>
      </c>
      <c r="D14" s="7">
        <v>6</v>
      </c>
      <c r="E14" s="8" t="s">
        <v>21</v>
      </c>
      <c r="F14" s="7">
        <v>3</v>
      </c>
      <c r="G14" s="9">
        <v>148.23</v>
      </c>
      <c r="H14" s="32">
        <v>24</v>
      </c>
      <c r="I14" s="34">
        <v>124.23</v>
      </c>
      <c r="J14" s="7">
        <f t="shared" si="0"/>
        <v>6858.999999999999</v>
      </c>
      <c r="K14" s="9">
        <f t="shared" si="1"/>
        <v>8184.09055783627</v>
      </c>
      <c r="L14" s="9">
        <f>7220*G14-7220*G14*5%</f>
        <v>1016709.5699999998</v>
      </c>
      <c r="M14" s="9"/>
      <c r="N14" s="31" t="s">
        <v>20</v>
      </c>
      <c r="O14" s="27"/>
    </row>
    <row r="15" spans="1:15" s="1" customFormat="1" ht="24.75" customHeight="1">
      <c r="A15" s="7">
        <v>10</v>
      </c>
      <c r="B15" s="7">
        <v>23</v>
      </c>
      <c r="C15" s="7">
        <v>602</v>
      </c>
      <c r="D15" s="7">
        <v>6</v>
      </c>
      <c r="E15" s="8" t="s">
        <v>21</v>
      </c>
      <c r="F15" s="7">
        <v>3</v>
      </c>
      <c r="G15" s="9">
        <v>148.83</v>
      </c>
      <c r="H15" s="32">
        <v>24.1</v>
      </c>
      <c r="I15" s="34">
        <v>124.73</v>
      </c>
      <c r="J15" s="7">
        <f t="shared" si="0"/>
        <v>6822.9</v>
      </c>
      <c r="K15" s="9">
        <f t="shared" si="1"/>
        <v>8141.202653732062</v>
      </c>
      <c r="L15" s="9">
        <f>7182*G15-7182*G15*5%</f>
        <v>1015452.207</v>
      </c>
      <c r="M15" s="9"/>
      <c r="N15" s="31" t="s">
        <v>20</v>
      </c>
      <c r="O15" s="27"/>
    </row>
    <row r="16" spans="1:15" s="1" customFormat="1" ht="24.75" customHeight="1">
      <c r="A16" s="11" t="s">
        <v>22</v>
      </c>
      <c r="B16" s="11"/>
      <c r="C16" s="11"/>
      <c r="D16" s="11"/>
      <c r="E16" s="11"/>
      <c r="F16" s="12"/>
      <c r="G16" s="13">
        <f>H16+I16</f>
        <v>1202.8600000000001</v>
      </c>
      <c r="H16" s="33">
        <f aca="true" t="shared" si="2" ref="H16:L16">SUM(H6:H15)</f>
        <v>194.78</v>
      </c>
      <c r="I16" s="33">
        <f t="shared" si="2"/>
        <v>1008.08</v>
      </c>
      <c r="J16" s="13">
        <f t="shared" si="0"/>
        <v>6151.802272500539</v>
      </c>
      <c r="K16" s="13">
        <f t="shared" si="1"/>
        <v>7340.446077196254</v>
      </c>
      <c r="L16" s="13">
        <f t="shared" si="2"/>
        <v>7399756.8815</v>
      </c>
      <c r="M16" s="13"/>
      <c r="N16" s="29"/>
      <c r="O16" s="29"/>
    </row>
    <row r="17" spans="1:15" s="1" customFormat="1" ht="36" customHeight="1">
      <c r="A17" s="15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0"/>
    </row>
    <row r="18" spans="1:15" s="1" customFormat="1" ht="63" customHeight="1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" customFormat="1" ht="18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26</v>
      </c>
      <c r="L19" s="19"/>
      <c r="M19" s="19"/>
      <c r="N19" s="20"/>
      <c r="O19" s="20"/>
    </row>
    <row r="20" spans="1:15" s="1" customFormat="1" ht="24.75" customHeight="1">
      <c r="A20" s="19" t="s">
        <v>27</v>
      </c>
      <c r="B20" s="19"/>
      <c r="C20" s="19"/>
      <c r="D20" s="19"/>
      <c r="E20" s="19"/>
      <c r="F20" s="20"/>
      <c r="G20" s="20"/>
      <c r="H20" s="20"/>
      <c r="I20" s="20"/>
      <c r="J20" s="20"/>
      <c r="K20" s="19" t="s">
        <v>28</v>
      </c>
      <c r="L20" s="19"/>
      <c r="M20" s="19"/>
      <c r="N20" s="20"/>
      <c r="O20" s="20"/>
    </row>
    <row r="21" spans="1:5" s="1" customFormat="1" ht="24.75" customHeight="1">
      <c r="A21" s="19" t="s">
        <v>29</v>
      </c>
      <c r="B21" s="19"/>
      <c r="C21" s="19"/>
      <c r="D21" s="19"/>
      <c r="E21" s="19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30.75" customHeight="1"/>
    <row r="31" ht="42" customHeight="1"/>
    <row r="32" ht="51.75" customHeight="1"/>
    <row r="33" ht="27" customHeight="1"/>
    <row r="34" ht="25.5" customHeight="1"/>
  </sheetData>
  <sheetProtection/>
  <mergeCells count="26">
    <mergeCell ref="A1:B1"/>
    <mergeCell ref="A2:O2"/>
    <mergeCell ref="A3:G3"/>
    <mergeCell ref="A16:F16"/>
    <mergeCell ref="A17:O17"/>
    <mergeCell ref="A18:O18"/>
    <mergeCell ref="A19:E19"/>
    <mergeCell ref="K19:L19"/>
    <mergeCell ref="A20:E20"/>
    <mergeCell ref="K20:L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07847222222222222" bottom="0.11805555555555555" header="0.2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N11" sqref="N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1" width="10.625" style="0" customWidth="1"/>
    <col min="12" max="15" width="11.125" style="0" customWidth="1"/>
    <col min="16" max="16" width="8.75390625" style="0" customWidth="1"/>
    <col min="17" max="17" width="7.625" style="0" customWidth="1"/>
    <col min="19" max="19" width="9.375" style="0" bestFit="1" customWidth="1"/>
  </cols>
  <sheetData>
    <row r="1" spans="1:2" ht="18" customHeight="1">
      <c r="A1" s="2" t="s">
        <v>0</v>
      </c>
      <c r="B1" s="2"/>
    </row>
    <row r="2" spans="1:17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1.75" customHeight="1">
      <c r="A3" s="4" t="s">
        <v>2</v>
      </c>
      <c r="B3" s="4"/>
      <c r="C3" s="4"/>
      <c r="D3" s="4"/>
      <c r="E3" s="4"/>
      <c r="F3" s="4"/>
      <c r="G3" s="4"/>
      <c r="H3" s="4"/>
      <c r="I3" s="21" t="s">
        <v>3</v>
      </c>
      <c r="J3" s="21"/>
      <c r="K3" s="21"/>
      <c r="L3" s="21"/>
      <c r="M3" s="22"/>
      <c r="N3" s="22"/>
      <c r="O3" s="4"/>
      <c r="P3" s="23"/>
      <c r="Q3" s="23"/>
    </row>
    <row r="4" spans="1:17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4" t="s">
        <v>12</v>
      </c>
      <c r="J4" s="6" t="s">
        <v>13</v>
      </c>
      <c r="K4" s="6" t="s">
        <v>31</v>
      </c>
      <c r="L4" s="6" t="s">
        <v>14</v>
      </c>
      <c r="M4" s="24" t="s">
        <v>15</v>
      </c>
      <c r="N4" s="24" t="s">
        <v>32</v>
      </c>
      <c r="O4" s="24" t="s">
        <v>16</v>
      </c>
      <c r="P4" s="6" t="s">
        <v>17</v>
      </c>
      <c r="Q4" s="5" t="s">
        <v>18</v>
      </c>
    </row>
    <row r="5" spans="1:17" ht="14.25">
      <c r="A5" s="5"/>
      <c r="B5" s="6"/>
      <c r="C5" s="6"/>
      <c r="D5" s="6"/>
      <c r="E5" s="6"/>
      <c r="F5" s="6"/>
      <c r="G5" s="6"/>
      <c r="H5" s="6"/>
      <c r="I5" s="25"/>
      <c r="J5" s="6"/>
      <c r="K5" s="6"/>
      <c r="L5" s="6"/>
      <c r="M5" s="25"/>
      <c r="N5" s="25"/>
      <c r="O5" s="25"/>
      <c r="P5" s="6"/>
      <c r="Q5" s="5"/>
    </row>
    <row r="6" spans="1:17" s="1" customFormat="1" ht="24.75" customHeight="1">
      <c r="A6" s="7">
        <v>1</v>
      </c>
      <c r="B6" s="7">
        <v>23</v>
      </c>
      <c r="C6" s="7">
        <v>201</v>
      </c>
      <c r="D6" s="7">
        <v>2</v>
      </c>
      <c r="E6" s="8" t="s">
        <v>19</v>
      </c>
      <c r="F6" s="7">
        <v>3</v>
      </c>
      <c r="G6" s="9">
        <v>111.84</v>
      </c>
      <c r="H6" s="10">
        <v>18.11</v>
      </c>
      <c r="I6" s="26">
        <v>93.73</v>
      </c>
      <c r="J6" s="7">
        <f aca="true" t="shared" si="0" ref="J6:J16">M6/G6</f>
        <v>6175</v>
      </c>
      <c r="K6" s="7">
        <f>+J6*0.85</f>
        <v>5248.75</v>
      </c>
      <c r="L6" s="9">
        <f aca="true" t="shared" si="1" ref="L6:L16">M6/I6</f>
        <v>7368.099861303745</v>
      </c>
      <c r="M6" s="9">
        <f>6500*G6-6500*G6*5%</f>
        <v>690612</v>
      </c>
      <c r="N6" s="9">
        <f>+M6*0.85</f>
        <v>587020.2</v>
      </c>
      <c r="O6" s="9"/>
      <c r="P6" s="31" t="s">
        <v>20</v>
      </c>
      <c r="Q6" s="27"/>
    </row>
    <row r="7" spans="1:17" s="1" customFormat="1" ht="24.75" customHeight="1">
      <c r="A7" s="7">
        <v>2</v>
      </c>
      <c r="B7" s="7">
        <v>23</v>
      </c>
      <c r="C7" s="7">
        <v>202</v>
      </c>
      <c r="D7" s="7">
        <v>2</v>
      </c>
      <c r="E7" s="8" t="s">
        <v>19</v>
      </c>
      <c r="F7" s="7">
        <v>3</v>
      </c>
      <c r="G7" s="9">
        <v>114.61</v>
      </c>
      <c r="H7" s="10">
        <v>18.56</v>
      </c>
      <c r="I7" s="26">
        <v>96.05</v>
      </c>
      <c r="J7" s="7">
        <f t="shared" si="0"/>
        <v>6137</v>
      </c>
      <c r="K7" s="7">
        <f aca="true" t="shared" si="2" ref="K7:K15">+J7*0.85</f>
        <v>5216.45</v>
      </c>
      <c r="L7" s="9">
        <f t="shared" si="1"/>
        <v>7322.869026548672</v>
      </c>
      <c r="M7" s="9">
        <f>6460*G7-6460*G7*5%</f>
        <v>703361.57</v>
      </c>
      <c r="N7" s="9">
        <f aca="true" t="shared" si="3" ref="N7:N15">+M7*0.85</f>
        <v>597857.3345</v>
      </c>
      <c r="O7" s="9"/>
      <c r="P7" s="31" t="s">
        <v>20</v>
      </c>
      <c r="Q7" s="27"/>
    </row>
    <row r="8" spans="1:17" s="1" customFormat="1" ht="24.75" customHeight="1">
      <c r="A8" s="7">
        <v>3</v>
      </c>
      <c r="B8" s="7">
        <v>23</v>
      </c>
      <c r="C8" s="7">
        <v>301</v>
      </c>
      <c r="D8" s="7">
        <v>3</v>
      </c>
      <c r="E8" s="8" t="s">
        <v>19</v>
      </c>
      <c r="F8" s="7">
        <v>3</v>
      </c>
      <c r="G8" s="9">
        <v>111.84</v>
      </c>
      <c r="H8" s="10">
        <v>18.11</v>
      </c>
      <c r="I8" s="26">
        <v>93.73</v>
      </c>
      <c r="J8" s="7">
        <f t="shared" si="0"/>
        <v>6222.5</v>
      </c>
      <c r="K8" s="7">
        <f t="shared" si="2"/>
        <v>5289.125</v>
      </c>
      <c r="L8" s="9">
        <f t="shared" si="1"/>
        <v>7424.777552544543</v>
      </c>
      <c r="M8" s="9">
        <f>6550*G8-6550*G8*5%</f>
        <v>695924.4</v>
      </c>
      <c r="N8" s="9">
        <f t="shared" si="3"/>
        <v>591535.74</v>
      </c>
      <c r="O8" s="9"/>
      <c r="P8" s="31" t="s">
        <v>20</v>
      </c>
      <c r="Q8" s="27"/>
    </row>
    <row r="9" spans="1:17" s="1" customFormat="1" ht="24.75" customHeight="1">
      <c r="A9" s="7">
        <v>4</v>
      </c>
      <c r="B9" s="7">
        <v>23</v>
      </c>
      <c r="C9" s="7">
        <v>302</v>
      </c>
      <c r="D9" s="7">
        <v>3</v>
      </c>
      <c r="E9" s="8" t="s">
        <v>19</v>
      </c>
      <c r="F9" s="7">
        <v>3</v>
      </c>
      <c r="G9" s="9">
        <v>114.61</v>
      </c>
      <c r="H9" s="10">
        <v>18.56</v>
      </c>
      <c r="I9" s="26">
        <v>96.05</v>
      </c>
      <c r="J9" s="7">
        <f t="shared" si="0"/>
        <v>6175</v>
      </c>
      <c r="K9" s="7">
        <f t="shared" si="2"/>
        <v>5248.75</v>
      </c>
      <c r="L9" s="9">
        <f t="shared" si="1"/>
        <v>7368.211868818324</v>
      </c>
      <c r="M9" s="9">
        <f>6500*G9-6500*G9*5%</f>
        <v>707716.75</v>
      </c>
      <c r="N9" s="9">
        <f t="shared" si="3"/>
        <v>601559.2374999999</v>
      </c>
      <c r="O9" s="9"/>
      <c r="P9" s="31" t="s">
        <v>20</v>
      </c>
      <c r="Q9" s="27"/>
    </row>
    <row r="10" spans="1:17" s="1" customFormat="1" ht="24.75" customHeight="1">
      <c r="A10" s="7">
        <v>5</v>
      </c>
      <c r="B10" s="7">
        <v>23</v>
      </c>
      <c r="C10" s="7">
        <v>401</v>
      </c>
      <c r="D10" s="7">
        <v>4</v>
      </c>
      <c r="E10" s="8" t="s">
        <v>19</v>
      </c>
      <c r="F10" s="7">
        <v>3</v>
      </c>
      <c r="G10" s="9">
        <v>111.84</v>
      </c>
      <c r="H10" s="10">
        <v>18.11</v>
      </c>
      <c r="I10" s="26">
        <v>93.73</v>
      </c>
      <c r="J10" s="7">
        <f t="shared" si="0"/>
        <v>6270</v>
      </c>
      <c r="K10" s="7">
        <f t="shared" si="2"/>
        <v>5329.5</v>
      </c>
      <c r="L10" s="9">
        <f t="shared" si="1"/>
        <v>7481.455243785341</v>
      </c>
      <c r="M10" s="9">
        <f>6600*G10-6600*G10*5%</f>
        <v>701236.8</v>
      </c>
      <c r="N10" s="9">
        <f t="shared" si="3"/>
        <v>596051.28</v>
      </c>
      <c r="O10" s="9"/>
      <c r="P10" s="31" t="s">
        <v>20</v>
      </c>
      <c r="Q10" s="27"/>
    </row>
    <row r="11" spans="1:17" s="1" customFormat="1" ht="24.75" customHeight="1">
      <c r="A11" s="7">
        <v>6</v>
      </c>
      <c r="B11" s="7">
        <v>23</v>
      </c>
      <c r="C11" s="7">
        <v>402</v>
      </c>
      <c r="D11" s="7">
        <v>4</v>
      </c>
      <c r="E11" s="8" t="s">
        <v>19</v>
      </c>
      <c r="F11" s="7">
        <v>3</v>
      </c>
      <c r="G11" s="9">
        <v>114.61</v>
      </c>
      <c r="H11" s="10">
        <v>18.56</v>
      </c>
      <c r="I11" s="26">
        <v>96.05</v>
      </c>
      <c r="J11" s="7">
        <f t="shared" si="0"/>
        <v>6232</v>
      </c>
      <c r="K11" s="7">
        <f t="shared" si="2"/>
        <v>5297.2</v>
      </c>
      <c r="L11" s="9">
        <f t="shared" si="1"/>
        <v>7436.226132222801</v>
      </c>
      <c r="M11" s="9">
        <f>(6560*G11)-6560*G11*5%</f>
        <v>714249.52</v>
      </c>
      <c r="N11" s="9">
        <f t="shared" si="3"/>
        <v>607112.092</v>
      </c>
      <c r="O11" s="9"/>
      <c r="P11" s="31" t="s">
        <v>20</v>
      </c>
      <c r="Q11" s="27"/>
    </row>
    <row r="12" spans="1:17" s="1" customFormat="1" ht="24.75" customHeight="1">
      <c r="A12" s="7">
        <v>7</v>
      </c>
      <c r="B12" s="7">
        <v>23</v>
      </c>
      <c r="C12" s="7">
        <v>501</v>
      </c>
      <c r="D12" s="7">
        <v>5</v>
      </c>
      <c r="E12" s="8" t="s">
        <v>19</v>
      </c>
      <c r="F12" s="7">
        <v>3</v>
      </c>
      <c r="G12" s="9">
        <v>111.84</v>
      </c>
      <c r="H12" s="10">
        <v>18.11</v>
      </c>
      <c r="I12" s="26">
        <v>93.73</v>
      </c>
      <c r="J12" s="7">
        <f t="shared" si="0"/>
        <v>6365</v>
      </c>
      <c r="K12" s="7">
        <f t="shared" si="2"/>
        <v>5410.25</v>
      </c>
      <c r="L12" s="9">
        <f t="shared" si="1"/>
        <v>7594.810626266936</v>
      </c>
      <c r="M12" s="9">
        <f>6700*G12-6700*G12*5%</f>
        <v>711861.6</v>
      </c>
      <c r="N12" s="9">
        <f t="shared" si="3"/>
        <v>605082.36</v>
      </c>
      <c r="O12" s="9"/>
      <c r="P12" s="31" t="s">
        <v>20</v>
      </c>
      <c r="Q12" s="27"/>
    </row>
    <row r="13" spans="1:17" s="1" customFormat="1" ht="24.75" customHeight="1">
      <c r="A13" s="7">
        <v>8</v>
      </c>
      <c r="B13" s="7">
        <v>23</v>
      </c>
      <c r="C13" s="7">
        <v>502</v>
      </c>
      <c r="D13" s="7">
        <v>5</v>
      </c>
      <c r="E13" s="8" t="s">
        <v>19</v>
      </c>
      <c r="F13" s="7">
        <v>3</v>
      </c>
      <c r="G13" s="9">
        <v>114.61</v>
      </c>
      <c r="H13" s="10">
        <v>18.56</v>
      </c>
      <c r="I13" s="26">
        <v>96.05</v>
      </c>
      <c r="J13" s="7">
        <f t="shared" si="0"/>
        <v>6327</v>
      </c>
      <c r="K13" s="7">
        <f t="shared" si="2"/>
        <v>5377.95</v>
      </c>
      <c r="L13" s="9">
        <f t="shared" si="1"/>
        <v>7549.583237896929</v>
      </c>
      <c r="M13" s="9">
        <f>6660*G13-6660*G13*5%</f>
        <v>725137.47</v>
      </c>
      <c r="N13" s="9">
        <f t="shared" si="3"/>
        <v>616366.8495</v>
      </c>
      <c r="O13" s="9"/>
      <c r="P13" s="31" t="s">
        <v>20</v>
      </c>
      <c r="Q13" s="27"/>
    </row>
    <row r="14" spans="1:17" s="1" customFormat="1" ht="24.75" customHeight="1">
      <c r="A14" s="7">
        <v>9</v>
      </c>
      <c r="B14" s="7">
        <v>23</v>
      </c>
      <c r="C14" s="7">
        <v>601</v>
      </c>
      <c r="D14" s="7">
        <v>6</v>
      </c>
      <c r="E14" s="8" t="s">
        <v>21</v>
      </c>
      <c r="F14" s="7">
        <v>3</v>
      </c>
      <c r="G14" s="9">
        <v>148.23</v>
      </c>
      <c r="H14" s="10">
        <v>24</v>
      </c>
      <c r="I14" s="26">
        <v>124.23</v>
      </c>
      <c r="J14" s="7">
        <f t="shared" si="0"/>
        <v>7220.000000000001</v>
      </c>
      <c r="K14" s="7">
        <f t="shared" si="2"/>
        <v>6137.000000000001</v>
      </c>
      <c r="L14" s="9">
        <f t="shared" si="1"/>
        <v>8614.832166143444</v>
      </c>
      <c r="M14" s="9">
        <f>7600*G14-7600*G14*5%</f>
        <v>1070220.6</v>
      </c>
      <c r="N14" s="9">
        <f t="shared" si="3"/>
        <v>909687.51</v>
      </c>
      <c r="O14" s="9"/>
      <c r="P14" s="31" t="s">
        <v>20</v>
      </c>
      <c r="Q14" s="27"/>
    </row>
    <row r="15" spans="1:17" s="1" customFormat="1" ht="24.75" customHeight="1">
      <c r="A15" s="7">
        <v>10</v>
      </c>
      <c r="B15" s="7">
        <v>23</v>
      </c>
      <c r="C15" s="7">
        <v>602</v>
      </c>
      <c r="D15" s="7">
        <v>6</v>
      </c>
      <c r="E15" s="8" t="s">
        <v>21</v>
      </c>
      <c r="F15" s="7">
        <v>3</v>
      </c>
      <c r="G15" s="9">
        <v>148.83</v>
      </c>
      <c r="H15" s="10">
        <v>24.1</v>
      </c>
      <c r="I15" s="26">
        <v>124.73</v>
      </c>
      <c r="J15" s="7">
        <f t="shared" si="0"/>
        <v>7182</v>
      </c>
      <c r="K15" s="7">
        <f t="shared" si="2"/>
        <v>6104.7</v>
      </c>
      <c r="L15" s="9">
        <f t="shared" si="1"/>
        <v>8569.687003928486</v>
      </c>
      <c r="M15" s="9">
        <f>7560*G15-7560*G15*5%</f>
        <v>1068897.06</v>
      </c>
      <c r="N15" s="9">
        <f t="shared" si="3"/>
        <v>908562.501</v>
      </c>
      <c r="O15" s="9"/>
      <c r="P15" s="31" t="s">
        <v>20</v>
      </c>
      <c r="Q15" s="27"/>
    </row>
    <row r="16" spans="1:17" s="1" customFormat="1" ht="24.75" customHeight="1">
      <c r="A16" s="11" t="s">
        <v>22</v>
      </c>
      <c r="B16" s="11"/>
      <c r="C16" s="11"/>
      <c r="D16" s="11"/>
      <c r="E16" s="11"/>
      <c r="F16" s="12"/>
      <c r="G16" s="13">
        <f>H16+I16</f>
        <v>1202.8600000000001</v>
      </c>
      <c r="H16" s="14">
        <f>SUM(H6:H15)</f>
        <v>194.78</v>
      </c>
      <c r="I16" s="14">
        <f>SUM(I6:I15)</f>
        <v>1008.08</v>
      </c>
      <c r="J16" s="13">
        <f t="shared" si="0"/>
        <v>6475.581339474252</v>
      </c>
      <c r="K16" s="13">
        <f>+N16/G16</f>
        <v>5504.244138553115</v>
      </c>
      <c r="L16" s="13">
        <f t="shared" si="1"/>
        <v>7726.785344417109</v>
      </c>
      <c r="M16" s="13">
        <f>SUM(M6:M15)</f>
        <v>7789217.77</v>
      </c>
      <c r="N16" s="13">
        <f>SUM(N6:N15)</f>
        <v>6620835.1045</v>
      </c>
      <c r="O16" s="13"/>
      <c r="P16" s="29"/>
      <c r="Q16" s="29"/>
    </row>
    <row r="17" spans="1:17" s="1" customFormat="1" ht="36" customHeight="1">
      <c r="A17" s="15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0"/>
    </row>
    <row r="18" spans="1:17" s="1" customFormat="1" ht="63" customHeight="1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" customFormat="1" ht="18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 t="s">
        <v>26</v>
      </c>
      <c r="M19" s="19"/>
      <c r="N19" s="19"/>
      <c r="O19" s="19"/>
      <c r="P19" s="20"/>
      <c r="Q19" s="20"/>
    </row>
    <row r="20" spans="1:17" s="1" customFormat="1" ht="24.75" customHeight="1">
      <c r="A20" s="19" t="s">
        <v>27</v>
      </c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19" t="s">
        <v>28</v>
      </c>
      <c r="M20" s="19"/>
      <c r="N20" s="19"/>
      <c r="O20" s="19"/>
      <c r="P20" s="20"/>
      <c r="Q20" s="20"/>
    </row>
    <row r="21" spans="1:5" s="1" customFormat="1" ht="24.75" customHeight="1">
      <c r="A21" s="19" t="s">
        <v>29</v>
      </c>
      <c r="B21" s="19"/>
      <c r="C21" s="19"/>
      <c r="D21" s="19"/>
      <c r="E21" s="19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30.75" customHeight="1"/>
    <row r="31" ht="42" customHeight="1"/>
    <row r="32" ht="51.75" customHeight="1"/>
    <row r="33" ht="27" customHeight="1"/>
    <row r="34" ht="25.5" customHeight="1"/>
  </sheetData>
  <sheetProtection/>
  <mergeCells count="26">
    <mergeCell ref="A1:B1"/>
    <mergeCell ref="A2:Q2"/>
    <mergeCell ref="A3:G3"/>
    <mergeCell ref="A16:F16"/>
    <mergeCell ref="A17:Q17"/>
    <mergeCell ref="A18:Q18"/>
    <mergeCell ref="A19:E19"/>
    <mergeCell ref="L19:M19"/>
    <mergeCell ref="A20:E20"/>
    <mergeCell ref="L20:M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O4:O5"/>
    <mergeCell ref="P4:P5"/>
    <mergeCell ref="Q4:Q5"/>
  </mergeCells>
  <printOptions/>
  <pageMargins left="0.47" right="0.31" top="0.07847222222222222" bottom="0.11805555555555555" header="0.2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F11" sqref="F11:F1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4" t="s">
        <v>2</v>
      </c>
      <c r="B3" s="4"/>
      <c r="C3" s="4"/>
      <c r="D3" s="4"/>
      <c r="E3" s="4"/>
      <c r="F3" s="4"/>
      <c r="G3" s="4"/>
      <c r="H3" s="4"/>
      <c r="I3" s="21" t="s">
        <v>3</v>
      </c>
      <c r="J3" s="21"/>
      <c r="K3" s="21"/>
      <c r="L3" s="22"/>
      <c r="M3" s="4"/>
      <c r="N3" s="23"/>
      <c r="O3" s="23"/>
    </row>
    <row r="4" spans="1:15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4" t="s">
        <v>12</v>
      </c>
      <c r="J4" s="6" t="s">
        <v>13</v>
      </c>
      <c r="K4" s="6" t="s">
        <v>14</v>
      </c>
      <c r="L4" s="24" t="s">
        <v>15</v>
      </c>
      <c r="M4" s="24" t="s">
        <v>16</v>
      </c>
      <c r="N4" s="6" t="s">
        <v>17</v>
      </c>
      <c r="O4" s="5" t="s">
        <v>18</v>
      </c>
    </row>
    <row r="5" spans="1:15" ht="14.25">
      <c r="A5" s="5"/>
      <c r="B5" s="6"/>
      <c r="C5" s="6"/>
      <c r="D5" s="6"/>
      <c r="E5" s="6"/>
      <c r="F5" s="6"/>
      <c r="G5" s="6"/>
      <c r="H5" s="6"/>
      <c r="I5" s="25"/>
      <c r="J5" s="6"/>
      <c r="K5" s="6"/>
      <c r="L5" s="25"/>
      <c r="M5" s="25"/>
      <c r="N5" s="6"/>
      <c r="O5" s="5"/>
    </row>
    <row r="6" spans="1:15" s="1" customFormat="1" ht="24.75" customHeight="1">
      <c r="A6" s="7">
        <v>1</v>
      </c>
      <c r="B6" s="7">
        <v>23</v>
      </c>
      <c r="C6" s="7">
        <v>201</v>
      </c>
      <c r="D6" s="7">
        <v>2</v>
      </c>
      <c r="E6" s="8" t="s">
        <v>19</v>
      </c>
      <c r="F6" s="7">
        <v>3</v>
      </c>
      <c r="G6" s="9">
        <v>111.84</v>
      </c>
      <c r="H6" s="10">
        <v>18.11</v>
      </c>
      <c r="I6" s="26">
        <v>93.73</v>
      </c>
      <c r="J6" s="7">
        <v>6500</v>
      </c>
      <c r="K6" s="9">
        <v>7755.894590846046</v>
      </c>
      <c r="L6" s="9">
        <v>726960</v>
      </c>
      <c r="M6" s="9"/>
      <c r="N6" s="31" t="s">
        <v>20</v>
      </c>
      <c r="O6" s="27"/>
    </row>
    <row r="7" spans="1:15" s="1" customFormat="1" ht="24.75" customHeight="1">
      <c r="A7" s="7">
        <v>2</v>
      </c>
      <c r="B7" s="7">
        <v>23</v>
      </c>
      <c r="C7" s="7">
        <v>202</v>
      </c>
      <c r="D7" s="7">
        <v>2</v>
      </c>
      <c r="E7" s="8" t="s">
        <v>19</v>
      </c>
      <c r="F7" s="7">
        <v>3</v>
      </c>
      <c r="G7" s="9">
        <v>114.61</v>
      </c>
      <c r="H7" s="10">
        <v>18.56</v>
      </c>
      <c r="I7" s="26">
        <v>96.05</v>
      </c>
      <c r="J7" s="7">
        <v>6460</v>
      </c>
      <c r="K7" s="9">
        <v>7708.283185840708</v>
      </c>
      <c r="L7" s="9">
        <v>740380.6</v>
      </c>
      <c r="M7" s="9"/>
      <c r="N7" s="31" t="s">
        <v>20</v>
      </c>
      <c r="O7" s="27"/>
    </row>
    <row r="8" spans="1:15" s="1" customFormat="1" ht="24.75" customHeight="1">
      <c r="A8" s="7">
        <v>3</v>
      </c>
      <c r="B8" s="7">
        <v>23</v>
      </c>
      <c r="C8" s="7">
        <v>301</v>
      </c>
      <c r="D8" s="7">
        <v>3</v>
      </c>
      <c r="E8" s="8" t="s">
        <v>19</v>
      </c>
      <c r="F8" s="7">
        <v>3</v>
      </c>
      <c r="G8" s="9">
        <v>111.84</v>
      </c>
      <c r="H8" s="10">
        <v>18.11</v>
      </c>
      <c r="I8" s="26">
        <v>93.73</v>
      </c>
      <c r="J8" s="7">
        <v>6550</v>
      </c>
      <c r="K8" s="9">
        <v>7815.555318467939</v>
      </c>
      <c r="L8" s="9">
        <v>732552</v>
      </c>
      <c r="M8" s="9"/>
      <c r="N8" s="31" t="s">
        <v>20</v>
      </c>
      <c r="O8" s="27"/>
    </row>
    <row r="9" spans="1:15" s="1" customFormat="1" ht="24.75" customHeight="1">
      <c r="A9" s="7">
        <v>4</v>
      </c>
      <c r="B9" s="7">
        <v>23</v>
      </c>
      <c r="C9" s="7">
        <v>302</v>
      </c>
      <c r="D9" s="7">
        <v>3</v>
      </c>
      <c r="E9" s="8" t="s">
        <v>19</v>
      </c>
      <c r="F9" s="7">
        <v>3</v>
      </c>
      <c r="G9" s="9">
        <v>114.61</v>
      </c>
      <c r="H9" s="10">
        <v>18.56</v>
      </c>
      <c r="I9" s="26">
        <v>96.05</v>
      </c>
      <c r="J9" s="7">
        <v>6500</v>
      </c>
      <c r="K9" s="9">
        <v>7756.012493492973</v>
      </c>
      <c r="L9" s="9">
        <v>744965</v>
      </c>
      <c r="M9" s="9"/>
      <c r="N9" s="31" t="s">
        <v>20</v>
      </c>
      <c r="O9" s="27"/>
    </row>
    <row r="10" spans="1:15" s="1" customFormat="1" ht="24.75" customHeight="1">
      <c r="A10" s="7">
        <v>5</v>
      </c>
      <c r="B10" s="7">
        <v>23</v>
      </c>
      <c r="C10" s="7">
        <v>401</v>
      </c>
      <c r="D10" s="7">
        <v>4</v>
      </c>
      <c r="E10" s="8" t="s">
        <v>19</v>
      </c>
      <c r="F10" s="7">
        <v>3</v>
      </c>
      <c r="G10" s="9">
        <v>111.84</v>
      </c>
      <c r="H10" s="10">
        <v>18.11</v>
      </c>
      <c r="I10" s="26">
        <v>93.73</v>
      </c>
      <c r="J10" s="7">
        <v>6600</v>
      </c>
      <c r="K10" s="9">
        <v>7875.216046089832</v>
      </c>
      <c r="L10" s="9">
        <v>738144</v>
      </c>
      <c r="M10" s="9"/>
      <c r="N10" s="31" t="s">
        <v>20</v>
      </c>
      <c r="O10" s="27"/>
    </row>
    <row r="11" spans="1:15" s="1" customFormat="1" ht="24.75" customHeight="1">
      <c r="A11" s="7">
        <v>6</v>
      </c>
      <c r="B11" s="7">
        <v>23</v>
      </c>
      <c r="C11" s="7">
        <v>402</v>
      </c>
      <c r="D11" s="7">
        <v>4</v>
      </c>
      <c r="E11" s="8" t="s">
        <v>19</v>
      </c>
      <c r="F11" s="7">
        <v>3</v>
      </c>
      <c r="G11" s="9">
        <v>114.61</v>
      </c>
      <c r="H11" s="10">
        <v>18.56</v>
      </c>
      <c r="I11" s="26">
        <v>96.05</v>
      </c>
      <c r="J11" s="7">
        <v>6560</v>
      </c>
      <c r="K11" s="9">
        <v>7827.606454971369</v>
      </c>
      <c r="L11" s="9">
        <v>751841.6</v>
      </c>
      <c r="M11" s="9"/>
      <c r="N11" s="31" t="s">
        <v>20</v>
      </c>
      <c r="O11" s="27"/>
    </row>
    <row r="12" spans="1:15" s="1" customFormat="1" ht="24.75" customHeight="1">
      <c r="A12" s="7">
        <v>7</v>
      </c>
      <c r="B12" s="7">
        <v>23</v>
      </c>
      <c r="C12" s="7">
        <v>501</v>
      </c>
      <c r="D12" s="7">
        <v>5</v>
      </c>
      <c r="E12" s="8" t="s">
        <v>19</v>
      </c>
      <c r="F12" s="7">
        <v>3</v>
      </c>
      <c r="G12" s="9">
        <v>111.84</v>
      </c>
      <c r="H12" s="10">
        <v>18.11</v>
      </c>
      <c r="I12" s="26">
        <v>93.73</v>
      </c>
      <c r="J12" s="7">
        <v>6700</v>
      </c>
      <c r="K12" s="9">
        <v>7994.537501333618</v>
      </c>
      <c r="L12" s="9">
        <v>749328</v>
      </c>
      <c r="M12" s="9"/>
      <c r="N12" s="31" t="s">
        <v>20</v>
      </c>
      <c r="O12" s="27"/>
    </row>
    <row r="13" spans="1:15" s="1" customFormat="1" ht="24.75" customHeight="1">
      <c r="A13" s="7">
        <v>8</v>
      </c>
      <c r="B13" s="7">
        <v>23</v>
      </c>
      <c r="C13" s="7">
        <v>502</v>
      </c>
      <c r="D13" s="7">
        <v>5</v>
      </c>
      <c r="E13" s="8" t="s">
        <v>19</v>
      </c>
      <c r="F13" s="7">
        <v>3</v>
      </c>
      <c r="G13" s="9">
        <v>114.61</v>
      </c>
      <c r="H13" s="10">
        <v>18.56</v>
      </c>
      <c r="I13" s="26">
        <v>96.05</v>
      </c>
      <c r="J13" s="7">
        <v>6660</v>
      </c>
      <c r="K13" s="9">
        <v>7946.92972410203</v>
      </c>
      <c r="L13" s="9">
        <v>763302.6</v>
      </c>
      <c r="M13" s="9"/>
      <c r="N13" s="31" t="s">
        <v>20</v>
      </c>
      <c r="O13" s="27"/>
    </row>
    <row r="14" spans="1:15" s="1" customFormat="1" ht="24.75" customHeight="1">
      <c r="A14" s="7">
        <v>9</v>
      </c>
      <c r="B14" s="7">
        <v>23</v>
      </c>
      <c r="C14" s="7">
        <v>601</v>
      </c>
      <c r="D14" s="7">
        <v>6</v>
      </c>
      <c r="E14" s="8" t="s">
        <v>21</v>
      </c>
      <c r="F14" s="7">
        <v>3</v>
      </c>
      <c r="G14" s="9">
        <v>148.23</v>
      </c>
      <c r="H14" s="10">
        <v>24</v>
      </c>
      <c r="I14" s="26">
        <v>124.23</v>
      </c>
      <c r="J14" s="7">
        <v>7600.000000000001</v>
      </c>
      <c r="K14" s="9">
        <v>9068.244385414151</v>
      </c>
      <c r="L14" s="9">
        <v>1126548</v>
      </c>
      <c r="M14" s="9"/>
      <c r="N14" s="31" t="s">
        <v>20</v>
      </c>
      <c r="O14" s="27"/>
    </row>
    <row r="15" spans="1:15" s="1" customFormat="1" ht="24.75" customHeight="1">
      <c r="A15" s="7">
        <v>10</v>
      </c>
      <c r="B15" s="7">
        <v>23</v>
      </c>
      <c r="C15" s="7">
        <v>602</v>
      </c>
      <c r="D15" s="7">
        <v>6</v>
      </c>
      <c r="E15" s="8" t="s">
        <v>21</v>
      </c>
      <c r="F15" s="7">
        <v>3</v>
      </c>
      <c r="G15" s="9">
        <v>148.83</v>
      </c>
      <c r="H15" s="10">
        <v>24.1</v>
      </c>
      <c r="I15" s="26">
        <v>124.73</v>
      </c>
      <c r="J15" s="7">
        <v>7560</v>
      </c>
      <c r="K15" s="9">
        <v>9020.723162029984</v>
      </c>
      <c r="L15" s="9">
        <v>1125154.8</v>
      </c>
      <c r="M15" s="9"/>
      <c r="N15" s="31" t="s">
        <v>20</v>
      </c>
      <c r="O15" s="27"/>
    </row>
    <row r="16" spans="1:15" s="1" customFormat="1" ht="24.75" customHeight="1">
      <c r="A16" s="11" t="s">
        <v>22</v>
      </c>
      <c r="B16" s="11"/>
      <c r="C16" s="11"/>
      <c r="D16" s="11"/>
      <c r="E16" s="11"/>
      <c r="F16" s="12"/>
      <c r="G16" s="13">
        <v>1202.8600000000001</v>
      </c>
      <c r="H16" s="14">
        <v>194.78</v>
      </c>
      <c r="I16" s="14">
        <v>1008.08</v>
      </c>
      <c r="J16" s="13">
        <v>6816.4014099728965</v>
      </c>
      <c r="K16" s="13">
        <v>8133.458257281168</v>
      </c>
      <c r="L16" s="13">
        <v>8199176.6</v>
      </c>
      <c r="M16" s="13"/>
      <c r="N16" s="29"/>
      <c r="O16" s="29"/>
    </row>
    <row r="17" spans="1:15" s="1" customFormat="1" ht="36" customHeight="1">
      <c r="A17" s="15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0"/>
    </row>
    <row r="18" spans="1:15" s="1" customFormat="1" ht="63" customHeight="1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" customFormat="1" ht="18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26</v>
      </c>
      <c r="L19" s="19"/>
      <c r="M19" s="19"/>
      <c r="N19" s="20"/>
      <c r="O19" s="20"/>
    </row>
    <row r="20" spans="1:15" s="1" customFormat="1" ht="24.75" customHeight="1">
      <c r="A20" s="19" t="s">
        <v>27</v>
      </c>
      <c r="B20" s="19"/>
      <c r="C20" s="19"/>
      <c r="D20" s="19"/>
      <c r="E20" s="19"/>
      <c r="F20" s="20"/>
      <c r="G20" s="20"/>
      <c r="H20" s="20"/>
      <c r="I20" s="20"/>
      <c r="J20" s="20"/>
      <c r="K20" s="19" t="s">
        <v>28</v>
      </c>
      <c r="L20" s="19"/>
      <c r="M20" s="19"/>
      <c r="N20" s="20"/>
      <c r="O20" s="20"/>
    </row>
    <row r="21" spans="1:5" s="1" customFormat="1" ht="24.75" customHeight="1">
      <c r="A21" s="19" t="s">
        <v>29</v>
      </c>
      <c r="B21" s="19"/>
      <c r="C21" s="19"/>
      <c r="D21" s="19"/>
      <c r="E21" s="19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30.75" customHeight="1"/>
    <row r="31" ht="42" customHeight="1"/>
    <row r="32" ht="51.75" customHeight="1"/>
    <row r="33" ht="27" customHeight="1"/>
    <row r="34" ht="25.5" customHeight="1"/>
  </sheetData>
  <sheetProtection/>
  <mergeCells count="26">
    <mergeCell ref="A1:B1"/>
    <mergeCell ref="A2:O2"/>
    <mergeCell ref="A3:G3"/>
    <mergeCell ref="A16:F16"/>
    <mergeCell ref="A17:O17"/>
    <mergeCell ref="A18:O18"/>
    <mergeCell ref="A19:E19"/>
    <mergeCell ref="K19:L19"/>
    <mergeCell ref="A20:E20"/>
    <mergeCell ref="K20:L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4"/>
      <c r="H3" s="4"/>
      <c r="I3" s="21" t="s">
        <v>34</v>
      </c>
      <c r="J3" s="21"/>
      <c r="K3" s="21"/>
      <c r="L3" s="22"/>
      <c r="M3" s="4"/>
      <c r="N3" s="23"/>
      <c r="O3" s="23"/>
    </row>
    <row r="4" spans="1:15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4" t="s">
        <v>12</v>
      </c>
      <c r="J4" s="6" t="s">
        <v>13</v>
      </c>
      <c r="K4" s="6" t="s">
        <v>14</v>
      </c>
      <c r="L4" s="24" t="s">
        <v>15</v>
      </c>
      <c r="M4" s="24" t="s">
        <v>16</v>
      </c>
      <c r="N4" s="6" t="s">
        <v>17</v>
      </c>
      <c r="O4" s="5" t="s">
        <v>18</v>
      </c>
    </row>
    <row r="5" spans="1:15" ht="14.25">
      <c r="A5" s="5"/>
      <c r="B5" s="6"/>
      <c r="C5" s="6"/>
      <c r="D5" s="6"/>
      <c r="E5" s="6"/>
      <c r="F5" s="6"/>
      <c r="G5" s="6"/>
      <c r="H5" s="6"/>
      <c r="I5" s="25"/>
      <c r="J5" s="6"/>
      <c r="K5" s="6"/>
      <c r="L5" s="25"/>
      <c r="M5" s="25"/>
      <c r="N5" s="6"/>
      <c r="O5" s="5"/>
    </row>
    <row r="6" spans="1:15" s="1" customFormat="1" ht="24.75" customHeight="1">
      <c r="A6" s="7">
        <v>1</v>
      </c>
      <c r="B6" s="7">
        <v>23</v>
      </c>
      <c r="C6" s="8" t="s">
        <v>35</v>
      </c>
      <c r="D6" s="7">
        <v>1</v>
      </c>
      <c r="E6" s="8"/>
      <c r="F6" s="7">
        <v>3</v>
      </c>
      <c r="G6" s="9">
        <v>83.48</v>
      </c>
      <c r="H6" s="10">
        <v>3.24</v>
      </c>
      <c r="I6" s="26">
        <v>80.24</v>
      </c>
      <c r="J6" s="7">
        <f aca="true" t="shared" si="0" ref="J6:J16">L6/G6</f>
        <v>0</v>
      </c>
      <c r="K6" s="9">
        <f aca="true" t="shared" si="1" ref="K6:K16">L6/I6</f>
        <v>0</v>
      </c>
      <c r="L6" s="9"/>
      <c r="M6" s="9"/>
      <c r="N6" s="27"/>
      <c r="O6" s="27"/>
    </row>
    <row r="7" spans="1:15" s="1" customFormat="1" ht="24.75" customHeight="1">
      <c r="A7" s="7">
        <v>2</v>
      </c>
      <c r="B7" s="7">
        <v>23</v>
      </c>
      <c r="C7" s="8" t="s">
        <v>36</v>
      </c>
      <c r="D7" s="7">
        <v>1</v>
      </c>
      <c r="E7" s="8"/>
      <c r="F7" s="7"/>
      <c r="G7" s="9">
        <v>40.9</v>
      </c>
      <c r="H7" s="10">
        <v>1.59</v>
      </c>
      <c r="I7" s="26">
        <v>39.31</v>
      </c>
      <c r="J7" s="7">
        <f t="shared" si="0"/>
        <v>0</v>
      </c>
      <c r="K7" s="9">
        <f t="shared" si="1"/>
        <v>0</v>
      </c>
      <c r="L7" s="9"/>
      <c r="M7" s="9"/>
      <c r="N7" s="27"/>
      <c r="O7" s="27"/>
    </row>
    <row r="8" spans="1:15" s="1" customFormat="1" ht="24.75" customHeight="1">
      <c r="A8" s="7">
        <v>3</v>
      </c>
      <c r="B8" s="7">
        <v>23</v>
      </c>
      <c r="C8" s="8" t="s">
        <v>37</v>
      </c>
      <c r="D8" s="7">
        <v>1</v>
      </c>
      <c r="E8" s="8"/>
      <c r="F8" s="7"/>
      <c r="G8" s="9">
        <v>34.61</v>
      </c>
      <c r="H8" s="10">
        <v>1.34</v>
      </c>
      <c r="I8" s="26">
        <v>33.27</v>
      </c>
      <c r="J8" s="7">
        <f t="shared" si="0"/>
        <v>0</v>
      </c>
      <c r="K8" s="9">
        <f t="shared" si="1"/>
        <v>0</v>
      </c>
      <c r="L8" s="9"/>
      <c r="M8" s="9"/>
      <c r="N8" s="27"/>
      <c r="O8" s="27"/>
    </row>
    <row r="9" spans="1:15" s="1" customFormat="1" ht="24.75" customHeight="1">
      <c r="A9" s="7">
        <v>4</v>
      </c>
      <c r="B9" s="7">
        <v>23</v>
      </c>
      <c r="C9" s="8" t="s">
        <v>38</v>
      </c>
      <c r="D9" s="7">
        <v>1</v>
      </c>
      <c r="E9" s="8"/>
      <c r="F9" s="7"/>
      <c r="G9" s="9">
        <v>82.19</v>
      </c>
      <c r="H9" s="10">
        <v>3.19</v>
      </c>
      <c r="I9" s="10">
        <v>79</v>
      </c>
      <c r="J9" s="7">
        <f t="shared" si="0"/>
        <v>0</v>
      </c>
      <c r="K9" s="9">
        <f t="shared" si="1"/>
        <v>0</v>
      </c>
      <c r="L9" s="9"/>
      <c r="M9" s="9"/>
      <c r="N9" s="27"/>
      <c r="O9" s="27"/>
    </row>
    <row r="10" spans="1:15" s="1" customFormat="1" ht="24.75" customHeight="1">
      <c r="A10" s="7">
        <v>5</v>
      </c>
      <c r="B10" s="7"/>
      <c r="C10" s="7"/>
      <c r="D10" s="7"/>
      <c r="E10" s="8"/>
      <c r="F10" s="7"/>
      <c r="G10" s="9"/>
      <c r="H10" s="10"/>
      <c r="I10" s="26"/>
      <c r="J10" s="7" t="e">
        <f t="shared" si="0"/>
        <v>#DIV/0!</v>
      </c>
      <c r="K10" s="9" t="e">
        <f t="shared" si="1"/>
        <v>#DIV/0!</v>
      </c>
      <c r="L10" s="9"/>
      <c r="M10" s="9"/>
      <c r="N10" s="27"/>
      <c r="O10" s="27"/>
    </row>
    <row r="11" spans="1:15" s="1" customFormat="1" ht="24.75" customHeight="1">
      <c r="A11" s="7">
        <v>6</v>
      </c>
      <c r="B11" s="7"/>
      <c r="C11" s="7"/>
      <c r="D11" s="7"/>
      <c r="E11" s="8"/>
      <c r="F11" s="7"/>
      <c r="G11" s="9"/>
      <c r="H11" s="10"/>
      <c r="I11" s="26"/>
      <c r="J11" s="7" t="e">
        <f t="shared" si="0"/>
        <v>#DIV/0!</v>
      </c>
      <c r="K11" s="9" t="e">
        <f t="shared" si="1"/>
        <v>#DIV/0!</v>
      </c>
      <c r="L11" s="9"/>
      <c r="M11" s="9"/>
      <c r="N11" s="27"/>
      <c r="O11" s="27"/>
    </row>
    <row r="12" spans="1:15" s="1" customFormat="1" ht="24.75" customHeight="1">
      <c r="A12" s="7">
        <v>7</v>
      </c>
      <c r="B12" s="7"/>
      <c r="C12" s="7"/>
      <c r="D12" s="7"/>
      <c r="E12" s="8"/>
      <c r="F12" s="7"/>
      <c r="G12" s="9"/>
      <c r="H12" s="10"/>
      <c r="I12" s="26"/>
      <c r="J12" s="7" t="e">
        <f t="shared" si="0"/>
        <v>#DIV/0!</v>
      </c>
      <c r="K12" s="9" t="e">
        <f t="shared" si="1"/>
        <v>#DIV/0!</v>
      </c>
      <c r="L12" s="9"/>
      <c r="M12" s="9"/>
      <c r="N12" s="27"/>
      <c r="O12" s="27"/>
    </row>
    <row r="13" spans="1:15" s="1" customFormat="1" ht="24.75" customHeight="1">
      <c r="A13" s="7">
        <v>8</v>
      </c>
      <c r="B13" s="7"/>
      <c r="C13" s="7"/>
      <c r="D13" s="7"/>
      <c r="E13" s="8"/>
      <c r="F13" s="7"/>
      <c r="G13" s="9"/>
      <c r="H13" s="10"/>
      <c r="I13" s="26"/>
      <c r="J13" s="7" t="e">
        <f t="shared" si="0"/>
        <v>#DIV/0!</v>
      </c>
      <c r="K13" s="9" t="e">
        <f t="shared" si="1"/>
        <v>#DIV/0!</v>
      </c>
      <c r="L13" s="9"/>
      <c r="M13" s="9"/>
      <c r="N13" s="27"/>
      <c r="O13" s="27"/>
    </row>
    <row r="14" spans="1:15" s="1" customFormat="1" ht="24.75" customHeight="1">
      <c r="A14" s="7">
        <v>9</v>
      </c>
      <c r="B14" s="7"/>
      <c r="C14" s="7"/>
      <c r="D14" s="7"/>
      <c r="E14" s="8"/>
      <c r="F14" s="7"/>
      <c r="G14" s="9"/>
      <c r="H14" s="10"/>
      <c r="I14" s="26"/>
      <c r="J14" s="7" t="e">
        <f t="shared" si="0"/>
        <v>#DIV/0!</v>
      </c>
      <c r="K14" s="9" t="e">
        <f t="shared" si="1"/>
        <v>#DIV/0!</v>
      </c>
      <c r="L14" s="9"/>
      <c r="M14" s="9"/>
      <c r="N14" s="27"/>
      <c r="O14" s="27"/>
    </row>
    <row r="15" spans="1:15" s="1" customFormat="1" ht="24.75" customHeight="1">
      <c r="A15" s="7">
        <v>10</v>
      </c>
      <c r="B15" s="7"/>
      <c r="C15" s="7"/>
      <c r="D15" s="7"/>
      <c r="E15" s="8"/>
      <c r="F15" s="7"/>
      <c r="G15" s="9"/>
      <c r="H15" s="10"/>
      <c r="I15" s="26"/>
      <c r="J15" s="7" t="e">
        <f t="shared" si="0"/>
        <v>#DIV/0!</v>
      </c>
      <c r="K15" s="9" t="e">
        <f t="shared" si="1"/>
        <v>#DIV/0!</v>
      </c>
      <c r="L15" s="9"/>
      <c r="M15" s="9"/>
      <c r="N15" s="27"/>
      <c r="O15" s="27"/>
    </row>
    <row r="16" spans="1:15" s="1" customFormat="1" ht="24.75" customHeight="1">
      <c r="A16" s="11" t="s">
        <v>22</v>
      </c>
      <c r="B16" s="11"/>
      <c r="C16" s="11"/>
      <c r="D16" s="11"/>
      <c r="E16" s="11"/>
      <c r="F16" s="12"/>
      <c r="G16" s="13">
        <f>H16+I16</f>
        <v>241.18</v>
      </c>
      <c r="H16" s="14">
        <f>SUM(H6:H15)</f>
        <v>9.36</v>
      </c>
      <c r="I16" s="14">
        <f>SUM(I6:I15)</f>
        <v>231.82</v>
      </c>
      <c r="J16" s="28">
        <f t="shared" si="0"/>
        <v>0</v>
      </c>
      <c r="K16" s="13">
        <f t="shared" si="1"/>
        <v>0</v>
      </c>
      <c r="L16" s="13"/>
      <c r="M16" s="13"/>
      <c r="N16" s="29"/>
      <c r="O16" s="29"/>
    </row>
    <row r="17" spans="1:15" s="1" customFormat="1" ht="31.5" customHeight="1">
      <c r="A17" s="15" t="s">
        <v>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0"/>
    </row>
    <row r="18" spans="1:15" s="1" customFormat="1" ht="73.5" customHeight="1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" customFormat="1" ht="24.75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26</v>
      </c>
      <c r="L19" s="19"/>
      <c r="M19" s="19"/>
      <c r="N19" s="20"/>
      <c r="O19" s="20"/>
    </row>
    <row r="20" spans="1:15" s="1" customFormat="1" ht="24.75" customHeight="1">
      <c r="A20" s="19" t="s">
        <v>27</v>
      </c>
      <c r="B20" s="19"/>
      <c r="C20" s="19"/>
      <c r="D20" s="19"/>
      <c r="E20" s="19"/>
      <c r="F20" s="20"/>
      <c r="G20" s="20"/>
      <c r="H20" s="20"/>
      <c r="I20" s="20"/>
      <c r="J20" s="20"/>
      <c r="K20" s="19" t="s">
        <v>28</v>
      </c>
      <c r="L20" s="19"/>
      <c r="M20" s="19"/>
      <c r="N20" s="20"/>
      <c r="O20" s="20"/>
    </row>
    <row r="21" spans="1:5" s="1" customFormat="1" ht="24.75" customHeight="1">
      <c r="A21" s="19" t="s">
        <v>29</v>
      </c>
      <c r="B21" s="19"/>
      <c r="C21" s="19"/>
      <c r="D21" s="19"/>
      <c r="E21" s="19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30.75" customHeight="1"/>
    <row r="31" ht="42" customHeight="1"/>
    <row r="32" ht="51.75" customHeight="1"/>
    <row r="33" ht="27" customHeight="1"/>
    <row r="34" ht="25.5" customHeight="1"/>
  </sheetData>
  <sheetProtection/>
  <mergeCells count="26">
    <mergeCell ref="A1:B1"/>
    <mergeCell ref="A2:O2"/>
    <mergeCell ref="A3:G3"/>
    <mergeCell ref="A16:F16"/>
    <mergeCell ref="A17:O17"/>
    <mergeCell ref="A18:O18"/>
    <mergeCell ref="A19:E19"/>
    <mergeCell ref="K19:L19"/>
    <mergeCell ref="A20:E20"/>
    <mergeCell ref="K20:L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47" bottom="0.47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孟婆～来碗汤</cp:lastModifiedBy>
  <cp:lastPrinted>2016-10-10T07:02:16Z</cp:lastPrinted>
  <dcterms:created xsi:type="dcterms:W3CDTF">2011-04-26T02:07:47Z</dcterms:created>
  <dcterms:modified xsi:type="dcterms:W3CDTF">2024-01-16T03:29:08Z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860C280447084CA39074BC691DE171D8</vt:lpwstr>
  </property>
</Properties>
</file>