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27" tabRatio="714" activeTab="0"/>
  </bookViews>
  <sheets>
    <sheet name="底稿" sheetId="1" r:id="rId1"/>
  </sheets>
  <externalReferences>
    <externalReference r:id="rId4"/>
  </externalReferences>
  <definedNames>
    <definedName name="_xlfn.IFERROR" hidden="1">#NAME?</definedName>
    <definedName name="_xlnm.Print_Area" localSheetId="0">'底稿'!$B$1:$P$27</definedName>
    <definedName name="_xlnm.Print_Titles" localSheetId="0">'底稿'!$1:$5</definedName>
    <definedName name="_xlnm._FilterDatabase" localSheetId="0" hidden="1">'底稿'!$A$5:$Q$32</definedName>
  </definedNames>
  <calcPr fullCalcOnLoad="1"/>
</workbook>
</file>

<file path=xl/sharedStrings.xml><?xml version="1.0" encoding="utf-8"?>
<sst xmlns="http://schemas.openxmlformats.org/spreadsheetml/2006/main" count="128" uniqueCount="62">
  <si>
    <t>附件2</t>
  </si>
  <si>
    <t>清远市新建商品住房销售价格备案表</t>
  </si>
  <si>
    <t>房地产开发企业名称或中介服务机构名称：清远市碧达房地产开发有限公司</t>
  </si>
  <si>
    <t>项目(楼盘)名称：新何碧桂园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</si>
  <si>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</si>
  <si>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</si>
  <si>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</si>
  <si>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</si>
  <si>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</si>
  <si>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</si>
  <si>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</si>
  <si>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</si>
  <si>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</si>
  <si>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</si>
  <si>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</si>
  <si>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</si>
  <si>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</si>
  <si>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</si>
  <si>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</si>
  <si>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路址</t>
  </si>
  <si>
    <t>房间代码</t>
  </si>
  <si>
    <t>原备案价</t>
  </si>
  <si>
    <t>7号楼</t>
  </si>
  <si>
    <t>2</t>
  </si>
  <si>
    <t xml:space="preserve">二房二厅 </t>
  </si>
  <si>
    <t>-</t>
  </si>
  <si>
    <t>未售</t>
  </si>
  <si>
    <t>总售价已包含装修价格1500元/㎡（建筑面积）</t>
  </si>
  <si>
    <t>JRTXW-7HL-203</t>
  </si>
  <si>
    <t>3</t>
  </si>
  <si>
    <t>JRTXW-7HL-303</t>
  </si>
  <si>
    <t>4</t>
  </si>
  <si>
    <t>JRTXW-7HL-403</t>
  </si>
  <si>
    <t>5</t>
  </si>
  <si>
    <t>JRTXW-7HL-503</t>
  </si>
  <si>
    <t>6</t>
  </si>
  <si>
    <t>JRTXW-7HL-603</t>
  </si>
  <si>
    <t>14</t>
  </si>
  <si>
    <t>JRTXW-7HL-1403</t>
  </si>
  <si>
    <t>18</t>
  </si>
  <si>
    <t>JRTXW-7HL-1803</t>
  </si>
  <si>
    <t>31</t>
  </si>
  <si>
    <t>JRTXW-7HL-3103</t>
  </si>
  <si>
    <t>32</t>
  </si>
  <si>
    <t>JRTXW-7HL-3203</t>
  </si>
  <si>
    <t>33</t>
  </si>
  <si>
    <t>JRTXW-7HL-3303</t>
  </si>
  <si>
    <t>JRTXW-7HL-204</t>
  </si>
  <si>
    <t>JRTXW-7HL-304</t>
  </si>
  <si>
    <t>JRTXW-7HL-504</t>
  </si>
  <si>
    <t>8</t>
  </si>
  <si>
    <t>JRTXW-7HL-804</t>
  </si>
  <si>
    <t>JRTXW-7HL-1404</t>
  </si>
  <si>
    <t>24</t>
  </si>
  <si>
    <t>JRTXW-7HL-2404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</si>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</sst>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>
      <alignment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213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约监控_2024-01-13_090752054_8664 "/>
      <sheetName val="Sheet1"/>
    </sheetNames>
    <sheetDataSet>
      <sheetData sheetId="1">
        <row r="1">
          <cell r="A1" t="str">
            <v>房间代码</v>
          </cell>
          <cell r="B1" t="str">
            <v>合同路址</v>
          </cell>
          <cell r="C1" t="str">
            <v>房号</v>
          </cell>
          <cell r="D1" t="str">
            <v>建筑面积</v>
          </cell>
          <cell r="E1" t="str">
            <v>最新总价</v>
          </cell>
          <cell r="F1" t="str">
            <v>折后总价</v>
          </cell>
          <cell r="G1" t="str">
            <v>按揭折后总价</v>
          </cell>
          <cell r="H1" t="str">
            <v>备案价</v>
          </cell>
          <cell r="I1" t="str">
            <v>备案价下调15%</v>
          </cell>
          <cell r="J1" t="str">
            <v>对比最新价</v>
          </cell>
          <cell r="K1" t="str">
            <v>对比按揭折后价</v>
          </cell>
          <cell r="L1" t="str">
            <v>对比折后价</v>
          </cell>
          <cell r="M1" t="str">
            <v>调整幅度</v>
          </cell>
          <cell r="N1" t="str">
            <v>调整后备案价</v>
          </cell>
        </row>
        <row r="2">
          <cell r="A2" t="str">
            <v>JRTXW-7HL-1403</v>
          </cell>
          <cell r="B2" t="str">
            <v>清远市清城区石角镇众合路4号新何碧桂园7号楼1403</v>
          </cell>
          <cell r="C2">
            <v>1403</v>
          </cell>
          <cell r="D2">
            <v>88.33</v>
          </cell>
          <cell r="E2">
            <v>0</v>
          </cell>
          <cell r="F2">
            <v>560896</v>
          </cell>
          <cell r="G2">
            <v>560896</v>
          </cell>
          <cell r="H2">
            <v>645163</v>
          </cell>
          <cell r="I2">
            <v>548388.55</v>
          </cell>
          <cell r="K2">
            <v>12507.449999999953</v>
          </cell>
          <cell r="L2">
            <v>12507.449999999953</v>
          </cell>
          <cell r="M2">
            <v>1</v>
          </cell>
          <cell r="N2">
            <v>645163</v>
          </cell>
        </row>
        <row r="3">
          <cell r="A3" t="str">
            <v>JRTXW-7HL-1404</v>
          </cell>
          <cell r="B3" t="str">
            <v>清远市清城区石角镇众合路4号新何碧桂园7号楼1404</v>
          </cell>
          <cell r="C3">
            <v>1404</v>
          </cell>
          <cell r="D3">
            <v>88.33</v>
          </cell>
          <cell r="E3">
            <v>0</v>
          </cell>
          <cell r="F3">
            <v>555287</v>
          </cell>
          <cell r="G3">
            <v>560896</v>
          </cell>
          <cell r="H3">
            <v>645163</v>
          </cell>
          <cell r="I3">
            <v>548388.55</v>
          </cell>
          <cell r="K3">
            <v>12507.449999999953</v>
          </cell>
          <cell r="L3">
            <v>6898.449999999953</v>
          </cell>
          <cell r="M3">
            <v>1</v>
          </cell>
          <cell r="N3">
            <v>645163</v>
          </cell>
        </row>
        <row r="4">
          <cell r="A4" t="str">
            <v>JRTXW-7HL-1803</v>
          </cell>
          <cell r="B4" t="str">
            <v>清远市清城区石角镇众合路4号新何碧桂园7号楼1803</v>
          </cell>
          <cell r="C4">
            <v>1803</v>
          </cell>
          <cell r="D4">
            <v>88.33</v>
          </cell>
          <cell r="E4">
            <v>0</v>
          </cell>
          <cell r="F4">
            <v>560896</v>
          </cell>
          <cell r="G4">
            <v>560896</v>
          </cell>
          <cell r="H4">
            <v>645163</v>
          </cell>
          <cell r="I4">
            <v>548388.55</v>
          </cell>
          <cell r="K4">
            <v>12507.449999999953</v>
          </cell>
          <cell r="L4">
            <v>12507.449999999953</v>
          </cell>
          <cell r="M4">
            <v>1</v>
          </cell>
          <cell r="N4">
            <v>645163</v>
          </cell>
        </row>
        <row r="5">
          <cell r="A5" t="str">
            <v>JRTXW-7HL-203</v>
          </cell>
          <cell r="B5" t="str">
            <v>清远市清城区石角镇众合路4号新何碧桂园7号楼203</v>
          </cell>
          <cell r="C5">
            <v>203</v>
          </cell>
          <cell r="D5">
            <v>88.33</v>
          </cell>
          <cell r="E5">
            <v>0</v>
          </cell>
          <cell r="F5">
            <v>520308</v>
          </cell>
          <cell r="G5">
            <v>525564</v>
          </cell>
          <cell r="H5">
            <v>609084</v>
          </cell>
          <cell r="I5">
            <v>517721.4</v>
          </cell>
          <cell r="K5">
            <v>7842.599999999977</v>
          </cell>
          <cell r="L5">
            <v>2586.5999999999767</v>
          </cell>
          <cell r="M5">
            <v>1</v>
          </cell>
          <cell r="N5">
            <v>609084</v>
          </cell>
        </row>
        <row r="6">
          <cell r="A6" t="str">
            <v>JRTXW-7HL-204</v>
          </cell>
          <cell r="B6" t="str">
            <v>清远市清城区石角镇众合路4号新何碧桂园7号楼204</v>
          </cell>
          <cell r="C6">
            <v>204</v>
          </cell>
          <cell r="D6">
            <v>88.33</v>
          </cell>
          <cell r="E6">
            <v>0</v>
          </cell>
          <cell r="F6">
            <v>515938</v>
          </cell>
          <cell r="G6">
            <v>526150</v>
          </cell>
          <cell r="H6">
            <v>609084</v>
          </cell>
          <cell r="I6">
            <v>517721.4</v>
          </cell>
          <cell r="K6">
            <v>8428.599999999977</v>
          </cell>
          <cell r="L6">
            <v>-1783.4000000000233</v>
          </cell>
          <cell r="M6">
            <v>0.98</v>
          </cell>
          <cell r="N6">
            <v>596902</v>
          </cell>
        </row>
        <row r="7">
          <cell r="A7" t="str">
            <v>JRTXW-7HL-2404</v>
          </cell>
          <cell r="B7" t="str">
            <v>清远市清城区石角镇众合路4号新何碧桂园7号楼2404</v>
          </cell>
          <cell r="C7">
            <v>2404</v>
          </cell>
          <cell r="D7">
            <v>88.33</v>
          </cell>
          <cell r="E7">
            <v>0</v>
          </cell>
          <cell r="F7">
            <v>560896</v>
          </cell>
          <cell r="G7">
            <v>560896</v>
          </cell>
          <cell r="H7">
            <v>629698</v>
          </cell>
          <cell r="I7">
            <v>535243.3</v>
          </cell>
          <cell r="K7">
            <v>25652.699999999953</v>
          </cell>
          <cell r="L7">
            <v>25652.699999999953</v>
          </cell>
          <cell r="M7">
            <v>1</v>
          </cell>
          <cell r="N7">
            <v>629698</v>
          </cell>
        </row>
        <row r="8">
          <cell r="A8" t="str">
            <v>JRTXW-7HL-303</v>
          </cell>
          <cell r="B8" t="str">
            <v>清远市清城区石角镇众合路4号新何碧桂园7号楼303</v>
          </cell>
          <cell r="C8">
            <v>303</v>
          </cell>
          <cell r="D8">
            <v>88.33</v>
          </cell>
          <cell r="E8">
            <v>0</v>
          </cell>
          <cell r="F8">
            <v>520308</v>
          </cell>
          <cell r="G8">
            <v>525564</v>
          </cell>
          <cell r="H8">
            <v>609084</v>
          </cell>
          <cell r="I8">
            <v>517721.4</v>
          </cell>
          <cell r="K8">
            <v>7842.599999999977</v>
          </cell>
          <cell r="L8">
            <v>2586.5999999999767</v>
          </cell>
          <cell r="M8">
            <v>1</v>
          </cell>
          <cell r="N8">
            <v>609084</v>
          </cell>
        </row>
        <row r="9">
          <cell r="A9" t="str">
            <v>JRTXW-7HL-304</v>
          </cell>
          <cell r="B9" t="str">
            <v>清远市清城区石角镇众合路4号新何碧桂园7号楼304</v>
          </cell>
          <cell r="C9">
            <v>304</v>
          </cell>
          <cell r="D9">
            <v>88.33</v>
          </cell>
          <cell r="E9">
            <v>0</v>
          </cell>
          <cell r="F9">
            <v>520308</v>
          </cell>
          <cell r="G9">
            <v>525564</v>
          </cell>
          <cell r="H9">
            <v>609084</v>
          </cell>
          <cell r="I9">
            <v>517721.4</v>
          </cell>
          <cell r="K9">
            <v>7842.599999999977</v>
          </cell>
          <cell r="L9">
            <v>2586.5999999999767</v>
          </cell>
          <cell r="M9">
            <v>1</v>
          </cell>
          <cell r="N9">
            <v>609084</v>
          </cell>
        </row>
        <row r="10">
          <cell r="A10" t="str">
            <v>JRTXW-7HL-3103</v>
          </cell>
          <cell r="B10" t="str">
            <v>清远市清城区石角镇众合路4号新何碧桂园7号楼3103</v>
          </cell>
          <cell r="C10">
            <v>3103</v>
          </cell>
          <cell r="D10">
            <v>88.33</v>
          </cell>
          <cell r="E10">
            <v>0</v>
          </cell>
          <cell r="F10">
            <v>549165</v>
          </cell>
          <cell r="G10">
            <v>554712</v>
          </cell>
          <cell r="H10">
            <v>629698</v>
          </cell>
          <cell r="I10">
            <v>535243.3</v>
          </cell>
          <cell r="K10">
            <v>19468.699999999953</v>
          </cell>
          <cell r="L10">
            <v>13921.699999999953</v>
          </cell>
          <cell r="M10">
            <v>1</v>
          </cell>
          <cell r="N10">
            <v>629698</v>
          </cell>
        </row>
        <row r="11">
          <cell r="A11" t="str">
            <v>JRTXW-7HL-3203</v>
          </cell>
          <cell r="B11" t="str">
            <v>清远市清城区石角镇众合路4号新何碧桂园7号楼3203</v>
          </cell>
          <cell r="C11">
            <v>3203</v>
          </cell>
          <cell r="D11">
            <v>88.33</v>
          </cell>
          <cell r="E11">
            <v>0</v>
          </cell>
          <cell r="F11">
            <v>549165</v>
          </cell>
          <cell r="G11">
            <v>554712</v>
          </cell>
          <cell r="H11">
            <v>629698</v>
          </cell>
          <cell r="I11">
            <v>535243.3</v>
          </cell>
          <cell r="K11">
            <v>19468.699999999953</v>
          </cell>
          <cell r="L11">
            <v>13921.699999999953</v>
          </cell>
          <cell r="M11">
            <v>1</v>
          </cell>
          <cell r="N11">
            <v>629698</v>
          </cell>
        </row>
        <row r="12">
          <cell r="A12" t="str">
            <v>JRTXW-7HL-3303</v>
          </cell>
          <cell r="B12" t="str">
            <v>清远市清城区石角镇众合路4号新何碧桂园7号楼3303</v>
          </cell>
          <cell r="C12">
            <v>3303</v>
          </cell>
          <cell r="D12">
            <v>88.33</v>
          </cell>
          <cell r="E12">
            <v>493435</v>
          </cell>
          <cell r="F12">
            <v>493435</v>
          </cell>
          <cell r="G12">
            <v>493435</v>
          </cell>
          <cell r="H12">
            <v>554149</v>
          </cell>
          <cell r="I12">
            <v>471026.65</v>
          </cell>
          <cell r="J12">
            <v>22408.349999999977</v>
          </cell>
          <cell r="K12">
            <v>22408.349999999977</v>
          </cell>
          <cell r="L12">
            <v>22408.349999999977</v>
          </cell>
          <cell r="M12">
            <v>1.03</v>
          </cell>
          <cell r="N12">
            <v>570773</v>
          </cell>
        </row>
        <row r="13">
          <cell r="A13" t="str">
            <v>JRTXW-7HL-403</v>
          </cell>
          <cell r="B13" t="str">
            <v>清远市清城区石角镇众合路4号新何碧桂园7号楼403</v>
          </cell>
          <cell r="C13">
            <v>403</v>
          </cell>
          <cell r="D13">
            <v>88.33</v>
          </cell>
          <cell r="E13">
            <v>0</v>
          </cell>
          <cell r="F13">
            <v>520308</v>
          </cell>
          <cell r="G13">
            <v>525564</v>
          </cell>
          <cell r="H13">
            <v>609084</v>
          </cell>
          <cell r="I13">
            <v>517721.4</v>
          </cell>
          <cell r="K13">
            <v>7842.599999999977</v>
          </cell>
          <cell r="L13">
            <v>2586.5999999999767</v>
          </cell>
          <cell r="M13">
            <v>1</v>
          </cell>
          <cell r="N13">
            <v>609084</v>
          </cell>
        </row>
        <row r="14">
          <cell r="A14" t="str">
            <v>JRTXW-7HL-503</v>
          </cell>
          <cell r="B14" t="str">
            <v>清远市清城区石角镇众合路4号新何碧桂园7号楼503</v>
          </cell>
          <cell r="C14">
            <v>503</v>
          </cell>
          <cell r="D14">
            <v>88.33</v>
          </cell>
          <cell r="E14">
            <v>0</v>
          </cell>
          <cell r="F14">
            <v>529053</v>
          </cell>
          <cell r="G14">
            <v>534397</v>
          </cell>
          <cell r="H14">
            <v>593317</v>
          </cell>
          <cell r="I14">
            <v>504319.45</v>
          </cell>
          <cell r="K14">
            <v>30077.54999999999</v>
          </cell>
          <cell r="L14">
            <v>24733.54999999999</v>
          </cell>
          <cell r="M14">
            <v>1</v>
          </cell>
          <cell r="N14">
            <v>593317</v>
          </cell>
        </row>
        <row r="15">
          <cell r="A15" t="str">
            <v>JRTXW-7HL-504</v>
          </cell>
          <cell r="B15" t="str">
            <v>清远市清城区石角镇众合路4号新何碧桂园7号楼504</v>
          </cell>
          <cell r="C15">
            <v>504</v>
          </cell>
          <cell r="D15">
            <v>88.33</v>
          </cell>
          <cell r="E15">
            <v>0</v>
          </cell>
          <cell r="F15">
            <v>529053</v>
          </cell>
          <cell r="G15">
            <v>534397</v>
          </cell>
          <cell r="H15">
            <v>593317</v>
          </cell>
          <cell r="I15">
            <v>504319.45</v>
          </cell>
          <cell r="K15">
            <v>30077.54999999999</v>
          </cell>
          <cell r="L15">
            <v>24733.54999999999</v>
          </cell>
          <cell r="M15">
            <v>1</v>
          </cell>
          <cell r="N15">
            <v>593317</v>
          </cell>
        </row>
        <row r="16">
          <cell r="A16" t="str">
            <v>JRTXW-7HL-603</v>
          </cell>
          <cell r="B16" t="str">
            <v>清远市清城区石角镇众合路4号新何碧桂园7号楼603</v>
          </cell>
          <cell r="C16">
            <v>603</v>
          </cell>
          <cell r="D16">
            <v>88.33</v>
          </cell>
          <cell r="E16">
            <v>0</v>
          </cell>
          <cell r="F16">
            <v>542169</v>
          </cell>
          <cell r="G16">
            <v>547646</v>
          </cell>
          <cell r="H16">
            <v>593317</v>
          </cell>
          <cell r="I16">
            <v>504319.45</v>
          </cell>
          <cell r="K16">
            <v>43326.54999999999</v>
          </cell>
          <cell r="L16">
            <v>37849.54999999999</v>
          </cell>
          <cell r="M16">
            <v>1</v>
          </cell>
          <cell r="N16">
            <v>593317</v>
          </cell>
        </row>
        <row r="17">
          <cell r="A17" t="str">
            <v>JRTXW-7HL-804</v>
          </cell>
          <cell r="B17" t="str">
            <v>清远市清城区石角镇众合路4号新何碧桂园7号楼804</v>
          </cell>
          <cell r="C17">
            <v>804</v>
          </cell>
          <cell r="D17">
            <v>88.33</v>
          </cell>
          <cell r="E17">
            <v>536693</v>
          </cell>
          <cell r="F17">
            <v>542169</v>
          </cell>
          <cell r="G17">
            <v>547646</v>
          </cell>
          <cell r="H17">
            <v>645163</v>
          </cell>
          <cell r="I17">
            <v>548388.55</v>
          </cell>
          <cell r="J17">
            <v>-11695.550000000047</v>
          </cell>
          <cell r="K17">
            <v>-742.5500000000466</v>
          </cell>
          <cell r="L17">
            <v>-6219.550000000047</v>
          </cell>
          <cell r="M17">
            <v>0.97</v>
          </cell>
          <cell r="N17">
            <v>625808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Normal="60" zoomScaleSheetLayoutView="100" workbookViewId="0" topLeftCell="A1">
      <pane xSplit="1" ySplit="5" topLeftCell="B6" activePane="bottomRight" state="frozen"/>
      <selection pane="bottomRight" activeCell="T12" sqref="T12"/>
    </sheetView>
  </sheetViews>
  <sheetFormatPr defaultColWidth="8.625" defaultRowHeight="14.25"/>
  <cols>
    <col min="1" max="1" width="13.875" style="0" hidden="1" customWidth="1"/>
    <col min="2" max="2" width="5.625" style="0" customWidth="1"/>
    <col min="3" max="3" width="12.625" style="0" customWidth="1"/>
    <col min="4" max="11" width="9.625" style="0" customWidth="1"/>
    <col min="12" max="12" width="10.875" style="0" customWidth="1"/>
    <col min="13" max="13" width="10.625" style="4" bestFit="1" customWidth="1"/>
    <col min="14" max="15" width="9.625" style="0" customWidth="1"/>
    <col min="16" max="16" width="10.125" style="0" customWidth="1"/>
    <col min="17" max="17" width="14.875" style="5" hidden="1" customWidth="1"/>
    <col min="18" max="18" width="8.625" style="0" hidden="1" customWidth="1"/>
  </cols>
  <sheetData>
    <row r="1" spans="2:17" s="1" customFormat="1" ht="14.25">
      <c r="B1" s="6" t="s">
        <v>0</v>
      </c>
      <c r="C1" s="6"/>
      <c r="M1" s="26"/>
      <c r="Q1" s="51"/>
    </row>
    <row r="2" spans="2:17" s="2" customFormat="1" ht="20.25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27"/>
      <c r="N2" s="7"/>
      <c r="O2" s="7"/>
      <c r="P2" s="7"/>
      <c r="Q2" s="52"/>
    </row>
    <row r="3" spans="2:16" ht="15">
      <c r="B3" s="8" t="s">
        <v>2</v>
      </c>
      <c r="C3" s="8"/>
      <c r="D3" s="8"/>
      <c r="E3" s="8"/>
      <c r="F3" s="8"/>
      <c r="G3" s="8"/>
      <c r="H3" s="8"/>
      <c r="I3" s="28"/>
      <c r="J3" s="29" t="s">
        <v>3</v>
      </c>
      <c r="N3" s="28"/>
      <c r="O3" s="11"/>
      <c r="P3" s="11"/>
    </row>
    <row r="4" spans="2:17" s="1" customFormat="1" ht="15" customHeight="1"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30" t="s">
        <v>12</v>
      </c>
      <c r="K4" s="31" t="s">
        <v>13</v>
      </c>
      <c r="L4" s="31" t="s">
        <v>14</v>
      </c>
      <c r="M4" s="30" t="s">
        <v>15</v>
      </c>
      <c r="N4" s="32" t="s">
        <v>16</v>
      </c>
      <c r="O4" s="33" t="s">
        <v>17</v>
      </c>
      <c r="P4" s="34" t="s">
        <v>18</v>
      </c>
      <c r="Q4" s="51"/>
    </row>
    <row r="5" spans="1:18" s="3" customFormat="1" ht="30" customHeight="1">
      <c r="A5" s="3" t="s">
        <v>19</v>
      </c>
      <c r="B5" s="10"/>
      <c r="C5" s="10"/>
      <c r="D5" s="10"/>
      <c r="E5" s="10"/>
      <c r="F5" s="10"/>
      <c r="G5" s="10"/>
      <c r="H5" s="10"/>
      <c r="I5" s="10"/>
      <c r="J5" s="35"/>
      <c r="K5" s="31"/>
      <c r="L5" s="31"/>
      <c r="M5" s="35"/>
      <c r="N5" s="36"/>
      <c r="O5" s="33"/>
      <c r="P5" s="33"/>
      <c r="Q5" s="53" t="s">
        <v>20</v>
      </c>
      <c r="R5" s="3" t="s">
        <v>21</v>
      </c>
    </row>
    <row r="6" spans="1:18" s="1" customFormat="1" ht="14.25">
      <c r="A6" s="11" t="str">
        <f aca="true" t="shared" si="0" ref="A6:A21">C6&amp;D6</f>
        <v>7号楼203</v>
      </c>
      <c r="B6" s="12">
        <v>1</v>
      </c>
      <c r="C6" s="13" t="s">
        <v>22</v>
      </c>
      <c r="D6" s="14">
        <v>203</v>
      </c>
      <c r="E6" s="15" t="s">
        <v>23</v>
      </c>
      <c r="F6" s="15" t="s">
        <v>24</v>
      </c>
      <c r="G6" s="12">
        <v>2.9</v>
      </c>
      <c r="H6" s="12">
        <v>88.33</v>
      </c>
      <c r="I6" s="12">
        <f aca="true" t="shared" si="1" ref="I6:I21">H6-J6</f>
        <v>19.010000000000005</v>
      </c>
      <c r="J6" s="12">
        <v>69.32</v>
      </c>
      <c r="K6" s="12">
        <f aca="true" t="shared" si="2" ref="K6:K21">ROUND(M6/H6,2)</f>
        <v>6895.55</v>
      </c>
      <c r="L6" s="12">
        <f aca="true" t="shared" si="3" ref="L6:L21">ROUND(M6/J6,2)</f>
        <v>8786.56</v>
      </c>
      <c r="M6" s="37">
        <f>VLOOKUP(Q6,'[1]Sheet1'!$A$1:$N$17,14,0)</f>
        <v>609084</v>
      </c>
      <c r="N6" s="38" t="s">
        <v>25</v>
      </c>
      <c r="O6" s="12" t="s">
        <v>26</v>
      </c>
      <c r="P6" s="39" t="s">
        <v>27</v>
      </c>
      <c r="Q6" s="54" t="s">
        <v>28</v>
      </c>
      <c r="R6" s="1">
        <v>609084</v>
      </c>
    </row>
    <row r="7" spans="1:18" s="1" customFormat="1" ht="14.25">
      <c r="A7" s="11" t="str">
        <f t="shared" si="0"/>
        <v>7号楼303</v>
      </c>
      <c r="B7" s="12">
        <v>2</v>
      </c>
      <c r="C7" s="13" t="s">
        <v>22</v>
      </c>
      <c r="D7" s="14">
        <v>303</v>
      </c>
      <c r="E7" s="15" t="s">
        <v>29</v>
      </c>
      <c r="F7" s="15" t="s">
        <v>24</v>
      </c>
      <c r="G7" s="12">
        <v>2.9</v>
      </c>
      <c r="H7" s="12">
        <v>88.33</v>
      </c>
      <c r="I7" s="12">
        <f t="shared" si="1"/>
        <v>19.010000000000005</v>
      </c>
      <c r="J7" s="12">
        <v>69.32</v>
      </c>
      <c r="K7" s="12">
        <f t="shared" si="2"/>
        <v>6895.55</v>
      </c>
      <c r="L7" s="12">
        <f t="shared" si="3"/>
        <v>8786.56</v>
      </c>
      <c r="M7" s="37">
        <f>VLOOKUP(Q7,'[1]Sheet1'!$A$1:$N$17,14,0)</f>
        <v>609084</v>
      </c>
      <c r="N7" s="38" t="s">
        <v>25</v>
      </c>
      <c r="O7" s="12" t="s">
        <v>26</v>
      </c>
      <c r="P7" s="40"/>
      <c r="Q7" s="54" t="s">
        <v>30</v>
      </c>
      <c r="R7" s="1">
        <v>609084</v>
      </c>
    </row>
    <row r="8" spans="1:18" s="1" customFormat="1" ht="14.25">
      <c r="A8" s="11" t="str">
        <f t="shared" si="0"/>
        <v>7号楼403</v>
      </c>
      <c r="B8" s="12">
        <v>3</v>
      </c>
      <c r="C8" s="13" t="s">
        <v>22</v>
      </c>
      <c r="D8" s="14">
        <v>403</v>
      </c>
      <c r="E8" s="15" t="s">
        <v>31</v>
      </c>
      <c r="F8" s="15" t="s">
        <v>24</v>
      </c>
      <c r="G8" s="12">
        <v>2.9</v>
      </c>
      <c r="H8" s="12">
        <v>88.33</v>
      </c>
      <c r="I8" s="12">
        <f t="shared" si="1"/>
        <v>19.010000000000005</v>
      </c>
      <c r="J8" s="12">
        <v>69.32</v>
      </c>
      <c r="K8" s="12">
        <f t="shared" si="2"/>
        <v>6895.55</v>
      </c>
      <c r="L8" s="12">
        <f t="shared" si="3"/>
        <v>8786.56</v>
      </c>
      <c r="M8" s="37">
        <f>VLOOKUP(Q8,'[1]Sheet1'!$A$1:$N$17,14,0)</f>
        <v>609084</v>
      </c>
      <c r="N8" s="38" t="s">
        <v>25</v>
      </c>
      <c r="O8" s="12" t="s">
        <v>26</v>
      </c>
      <c r="P8" s="40"/>
      <c r="Q8" s="54" t="s">
        <v>32</v>
      </c>
      <c r="R8" s="1">
        <v>609084</v>
      </c>
    </row>
    <row r="9" spans="1:18" s="1" customFormat="1" ht="14.25">
      <c r="A9" s="11" t="str">
        <f t="shared" si="0"/>
        <v>7号楼503</v>
      </c>
      <c r="B9" s="12">
        <v>4</v>
      </c>
      <c r="C9" s="13" t="s">
        <v>22</v>
      </c>
      <c r="D9" s="14">
        <v>503</v>
      </c>
      <c r="E9" s="15" t="s">
        <v>33</v>
      </c>
      <c r="F9" s="15" t="s">
        <v>24</v>
      </c>
      <c r="G9" s="12">
        <v>2.9</v>
      </c>
      <c r="H9" s="12">
        <v>88.33</v>
      </c>
      <c r="I9" s="12">
        <f t="shared" si="1"/>
        <v>19.010000000000005</v>
      </c>
      <c r="J9" s="12">
        <v>69.32</v>
      </c>
      <c r="K9" s="12">
        <f t="shared" si="2"/>
        <v>6717.05</v>
      </c>
      <c r="L9" s="12">
        <f t="shared" si="3"/>
        <v>8559.1</v>
      </c>
      <c r="M9" s="37">
        <f>VLOOKUP(Q9,'[1]Sheet1'!$A$1:$N$17,14,0)</f>
        <v>593317</v>
      </c>
      <c r="N9" s="38" t="s">
        <v>25</v>
      </c>
      <c r="O9" s="12" t="s">
        <v>26</v>
      </c>
      <c r="P9" s="40"/>
      <c r="Q9" s="54" t="s">
        <v>34</v>
      </c>
      <c r="R9" s="1">
        <v>593317</v>
      </c>
    </row>
    <row r="10" spans="1:18" s="1" customFormat="1" ht="14.25">
      <c r="A10" s="11" t="str">
        <f t="shared" si="0"/>
        <v>7号楼603</v>
      </c>
      <c r="B10" s="12">
        <v>5</v>
      </c>
      <c r="C10" s="13" t="s">
        <v>22</v>
      </c>
      <c r="D10" s="14">
        <v>603</v>
      </c>
      <c r="E10" s="15" t="s">
        <v>35</v>
      </c>
      <c r="F10" s="15" t="s">
        <v>24</v>
      </c>
      <c r="G10" s="12">
        <v>2.9</v>
      </c>
      <c r="H10" s="12">
        <v>88.33</v>
      </c>
      <c r="I10" s="12">
        <f t="shared" si="1"/>
        <v>19.010000000000005</v>
      </c>
      <c r="J10" s="12">
        <v>69.32</v>
      </c>
      <c r="K10" s="12">
        <f t="shared" si="2"/>
        <v>6717.05</v>
      </c>
      <c r="L10" s="12">
        <f t="shared" si="3"/>
        <v>8559.1</v>
      </c>
      <c r="M10" s="37">
        <f>VLOOKUP(Q10,'[1]Sheet1'!$A$1:$N$17,14,0)</f>
        <v>593317</v>
      </c>
      <c r="N10" s="38" t="s">
        <v>25</v>
      </c>
      <c r="O10" s="12" t="s">
        <v>26</v>
      </c>
      <c r="P10" s="40"/>
      <c r="Q10" s="54" t="s">
        <v>36</v>
      </c>
      <c r="R10" s="1">
        <v>593317</v>
      </c>
    </row>
    <row r="11" spans="1:18" s="1" customFormat="1" ht="14.25">
      <c r="A11" s="11" t="str">
        <f t="shared" si="0"/>
        <v>7号楼1403</v>
      </c>
      <c r="B11" s="12">
        <v>6</v>
      </c>
      <c r="C11" s="15" t="s">
        <v>22</v>
      </c>
      <c r="D11" s="16">
        <v>1403</v>
      </c>
      <c r="E11" s="15" t="s">
        <v>37</v>
      </c>
      <c r="F11" s="15" t="s">
        <v>24</v>
      </c>
      <c r="G11" s="12">
        <v>2.9</v>
      </c>
      <c r="H11" s="12">
        <v>88.33</v>
      </c>
      <c r="I11" s="12">
        <f t="shared" si="1"/>
        <v>19.010000000000005</v>
      </c>
      <c r="J11" s="12">
        <v>69.32</v>
      </c>
      <c r="K11" s="12">
        <f t="shared" si="2"/>
        <v>7304.01</v>
      </c>
      <c r="L11" s="12">
        <f t="shared" si="3"/>
        <v>9307.03</v>
      </c>
      <c r="M11" s="37">
        <f>VLOOKUP(Q11,'[1]Sheet1'!$A$1:$N$17,14,0)</f>
        <v>645163</v>
      </c>
      <c r="N11" s="38" t="s">
        <v>25</v>
      </c>
      <c r="O11" s="12" t="s">
        <v>26</v>
      </c>
      <c r="P11" s="40"/>
      <c r="Q11" s="54" t="s">
        <v>38</v>
      </c>
      <c r="R11" s="1">
        <v>645163</v>
      </c>
    </row>
    <row r="12" spans="1:18" s="1" customFormat="1" ht="14.25">
      <c r="A12" s="11" t="str">
        <f t="shared" si="0"/>
        <v>7号楼1803</v>
      </c>
      <c r="B12" s="12">
        <v>7</v>
      </c>
      <c r="C12" s="15" t="s">
        <v>22</v>
      </c>
      <c r="D12" s="16">
        <v>1803</v>
      </c>
      <c r="E12" s="15" t="s">
        <v>39</v>
      </c>
      <c r="F12" s="15" t="s">
        <v>24</v>
      </c>
      <c r="G12" s="12">
        <v>2.9</v>
      </c>
      <c r="H12" s="12">
        <v>88.33</v>
      </c>
      <c r="I12" s="12">
        <f t="shared" si="1"/>
        <v>19.010000000000005</v>
      </c>
      <c r="J12" s="12">
        <v>69.32</v>
      </c>
      <c r="K12" s="12">
        <f t="shared" si="2"/>
        <v>7304.01</v>
      </c>
      <c r="L12" s="12">
        <f t="shared" si="3"/>
        <v>9307.03</v>
      </c>
      <c r="M12" s="37">
        <f>VLOOKUP(Q12,'[1]Sheet1'!$A$1:$N$17,14,0)</f>
        <v>645163</v>
      </c>
      <c r="N12" s="38" t="s">
        <v>25</v>
      </c>
      <c r="O12" s="12" t="s">
        <v>26</v>
      </c>
      <c r="P12" s="40"/>
      <c r="Q12" s="54" t="s">
        <v>40</v>
      </c>
      <c r="R12" s="1">
        <v>645163</v>
      </c>
    </row>
    <row r="13" spans="1:18" s="1" customFormat="1" ht="14.25">
      <c r="A13" s="11" t="str">
        <f t="shared" si="0"/>
        <v>7号楼3103</v>
      </c>
      <c r="B13" s="12">
        <v>8</v>
      </c>
      <c r="C13" s="15" t="s">
        <v>22</v>
      </c>
      <c r="D13" s="16">
        <v>3103</v>
      </c>
      <c r="E13" s="15" t="s">
        <v>41</v>
      </c>
      <c r="F13" s="15" t="s">
        <v>24</v>
      </c>
      <c r="G13" s="12">
        <v>2.9</v>
      </c>
      <c r="H13" s="12">
        <v>88.33</v>
      </c>
      <c r="I13" s="12">
        <f t="shared" si="1"/>
        <v>19.010000000000005</v>
      </c>
      <c r="J13" s="12">
        <v>69.32</v>
      </c>
      <c r="K13" s="12">
        <f t="shared" si="2"/>
        <v>7128.93</v>
      </c>
      <c r="L13" s="12">
        <f t="shared" si="3"/>
        <v>9083.93</v>
      </c>
      <c r="M13" s="37">
        <f>VLOOKUP(Q13,'[1]Sheet1'!$A$1:$N$17,14,0)</f>
        <v>629698</v>
      </c>
      <c r="N13" s="38" t="s">
        <v>25</v>
      </c>
      <c r="O13" s="12" t="s">
        <v>26</v>
      </c>
      <c r="P13" s="40"/>
      <c r="Q13" s="54" t="s">
        <v>42</v>
      </c>
      <c r="R13" s="1">
        <v>629698</v>
      </c>
    </row>
    <row r="14" spans="1:18" s="1" customFormat="1" ht="14.25">
      <c r="A14" s="11" t="str">
        <f t="shared" si="0"/>
        <v>7号楼3203</v>
      </c>
      <c r="B14" s="12">
        <v>9</v>
      </c>
      <c r="C14" s="15" t="s">
        <v>22</v>
      </c>
      <c r="D14" s="16">
        <v>3203</v>
      </c>
      <c r="E14" s="15" t="s">
        <v>43</v>
      </c>
      <c r="F14" s="15" t="s">
        <v>24</v>
      </c>
      <c r="G14" s="12">
        <v>2.9</v>
      </c>
      <c r="H14" s="12">
        <v>88.33</v>
      </c>
      <c r="I14" s="12">
        <f t="shared" si="1"/>
        <v>19.010000000000005</v>
      </c>
      <c r="J14" s="12">
        <v>69.32</v>
      </c>
      <c r="K14" s="12">
        <f t="shared" si="2"/>
        <v>7128.93</v>
      </c>
      <c r="L14" s="12">
        <f t="shared" si="3"/>
        <v>9083.93</v>
      </c>
      <c r="M14" s="37">
        <f>VLOOKUP(Q14,'[1]Sheet1'!$A$1:$N$17,14,0)</f>
        <v>629698</v>
      </c>
      <c r="N14" s="38" t="s">
        <v>25</v>
      </c>
      <c r="O14" s="12" t="s">
        <v>26</v>
      </c>
      <c r="P14" s="40"/>
      <c r="Q14" s="54" t="s">
        <v>44</v>
      </c>
      <c r="R14" s="1">
        <v>629698</v>
      </c>
    </row>
    <row r="15" spans="1:18" s="1" customFormat="1" ht="14.25">
      <c r="A15" s="11" t="str">
        <f t="shared" si="0"/>
        <v>7号楼3303</v>
      </c>
      <c r="B15" s="12">
        <v>10</v>
      </c>
      <c r="C15" s="15" t="s">
        <v>22</v>
      </c>
      <c r="D15" s="16">
        <v>3303</v>
      </c>
      <c r="E15" s="15" t="s">
        <v>45</v>
      </c>
      <c r="F15" s="15" t="s">
        <v>24</v>
      </c>
      <c r="G15" s="12">
        <v>2.9</v>
      </c>
      <c r="H15" s="12">
        <v>88.33</v>
      </c>
      <c r="I15" s="12">
        <f t="shared" si="1"/>
        <v>19.010000000000005</v>
      </c>
      <c r="J15" s="12">
        <v>69.32</v>
      </c>
      <c r="K15" s="12">
        <f t="shared" si="2"/>
        <v>6461.82</v>
      </c>
      <c r="L15" s="12">
        <f t="shared" si="3"/>
        <v>8233.89</v>
      </c>
      <c r="M15" s="37">
        <f>VLOOKUP(Q15,'[1]Sheet1'!$A$1:$N$17,14,0)</f>
        <v>570773</v>
      </c>
      <c r="N15" s="38" t="s">
        <v>25</v>
      </c>
      <c r="O15" s="12" t="s">
        <v>26</v>
      </c>
      <c r="P15" s="40"/>
      <c r="Q15" s="54" t="s">
        <v>46</v>
      </c>
      <c r="R15" s="1">
        <v>554149</v>
      </c>
    </row>
    <row r="16" spans="1:18" s="1" customFormat="1" ht="14.25">
      <c r="A16" s="11" t="str">
        <f t="shared" si="0"/>
        <v>7号楼204</v>
      </c>
      <c r="B16" s="12">
        <v>11</v>
      </c>
      <c r="C16" s="15" t="s">
        <v>22</v>
      </c>
      <c r="D16" s="16">
        <v>204</v>
      </c>
      <c r="E16" s="15" t="s">
        <v>23</v>
      </c>
      <c r="F16" s="15" t="s">
        <v>24</v>
      </c>
      <c r="G16" s="12">
        <v>2.9</v>
      </c>
      <c r="H16" s="12">
        <v>88.33</v>
      </c>
      <c r="I16" s="12">
        <f t="shared" si="1"/>
        <v>19.010000000000005</v>
      </c>
      <c r="J16" s="12">
        <v>69.32</v>
      </c>
      <c r="K16" s="12">
        <f t="shared" si="2"/>
        <v>6757.64</v>
      </c>
      <c r="L16" s="12">
        <f t="shared" si="3"/>
        <v>8610.82</v>
      </c>
      <c r="M16" s="37">
        <f>VLOOKUP(Q16,'[1]Sheet1'!$A$1:$N$17,14,0)</f>
        <v>596902</v>
      </c>
      <c r="N16" s="38" t="s">
        <v>25</v>
      </c>
      <c r="O16" s="12" t="s">
        <v>26</v>
      </c>
      <c r="P16" s="40"/>
      <c r="Q16" s="54" t="s">
        <v>47</v>
      </c>
      <c r="R16" s="1">
        <v>609084</v>
      </c>
    </row>
    <row r="17" spans="1:18" s="1" customFormat="1" ht="14.25">
      <c r="A17" s="11" t="str">
        <f t="shared" si="0"/>
        <v>7号楼304</v>
      </c>
      <c r="B17" s="12">
        <v>12</v>
      </c>
      <c r="C17" s="15" t="s">
        <v>22</v>
      </c>
      <c r="D17" s="16">
        <v>304</v>
      </c>
      <c r="E17" s="15" t="s">
        <v>29</v>
      </c>
      <c r="F17" s="15" t="s">
        <v>24</v>
      </c>
      <c r="G17" s="12">
        <v>2.9</v>
      </c>
      <c r="H17" s="12">
        <v>88.33</v>
      </c>
      <c r="I17" s="12">
        <f t="shared" si="1"/>
        <v>19.010000000000005</v>
      </c>
      <c r="J17" s="12">
        <v>69.32</v>
      </c>
      <c r="K17" s="12">
        <f t="shared" si="2"/>
        <v>6895.55</v>
      </c>
      <c r="L17" s="12">
        <f t="shared" si="3"/>
        <v>8786.56</v>
      </c>
      <c r="M17" s="37">
        <f>VLOOKUP(Q17,'[1]Sheet1'!$A$1:$N$17,14,0)</f>
        <v>609084</v>
      </c>
      <c r="N17" s="38" t="s">
        <v>25</v>
      </c>
      <c r="O17" s="12" t="s">
        <v>26</v>
      </c>
      <c r="P17" s="40"/>
      <c r="Q17" s="54" t="s">
        <v>48</v>
      </c>
      <c r="R17" s="1">
        <v>609084</v>
      </c>
    </row>
    <row r="18" spans="1:18" s="1" customFormat="1" ht="14.25">
      <c r="A18" s="11" t="str">
        <f t="shared" si="0"/>
        <v>7号楼504</v>
      </c>
      <c r="B18" s="12">
        <v>13</v>
      </c>
      <c r="C18" s="15" t="s">
        <v>22</v>
      </c>
      <c r="D18" s="14">
        <v>504</v>
      </c>
      <c r="E18" s="15" t="s">
        <v>33</v>
      </c>
      <c r="F18" s="15" t="s">
        <v>24</v>
      </c>
      <c r="G18" s="12">
        <v>2.9</v>
      </c>
      <c r="H18" s="12">
        <v>88.33</v>
      </c>
      <c r="I18" s="12">
        <f t="shared" si="1"/>
        <v>19.010000000000005</v>
      </c>
      <c r="J18" s="12">
        <v>69.32</v>
      </c>
      <c r="K18" s="12">
        <f t="shared" si="2"/>
        <v>6717.05</v>
      </c>
      <c r="L18" s="12">
        <f t="shared" si="3"/>
        <v>8559.1</v>
      </c>
      <c r="M18" s="37">
        <f>VLOOKUP(Q18,'[1]Sheet1'!$A$1:$N$17,14,0)</f>
        <v>593317</v>
      </c>
      <c r="N18" s="38" t="s">
        <v>25</v>
      </c>
      <c r="O18" s="12" t="s">
        <v>26</v>
      </c>
      <c r="P18" s="40"/>
      <c r="Q18" s="54" t="s">
        <v>49</v>
      </c>
      <c r="R18" s="1">
        <v>593317</v>
      </c>
    </row>
    <row r="19" spans="1:18" s="1" customFormat="1" ht="14.25">
      <c r="A19" s="11" t="str">
        <f t="shared" si="0"/>
        <v>7号楼804</v>
      </c>
      <c r="B19" s="12">
        <v>14</v>
      </c>
      <c r="C19" s="15" t="s">
        <v>22</v>
      </c>
      <c r="D19" s="14">
        <v>804</v>
      </c>
      <c r="E19" s="15" t="s">
        <v>50</v>
      </c>
      <c r="F19" s="15" t="s">
        <v>24</v>
      </c>
      <c r="G19" s="12">
        <v>2.9</v>
      </c>
      <c r="H19" s="12">
        <v>88.33</v>
      </c>
      <c r="I19" s="12">
        <f t="shared" si="1"/>
        <v>19.010000000000005</v>
      </c>
      <c r="J19" s="12">
        <v>69.32</v>
      </c>
      <c r="K19" s="12">
        <f t="shared" si="2"/>
        <v>7084.89</v>
      </c>
      <c r="L19" s="12">
        <f t="shared" si="3"/>
        <v>9027.81</v>
      </c>
      <c r="M19" s="37">
        <f>VLOOKUP(Q19,'[1]Sheet1'!$A$1:$N$17,14,0)</f>
        <v>625808</v>
      </c>
      <c r="N19" s="38" t="s">
        <v>25</v>
      </c>
      <c r="O19" s="12" t="s">
        <v>26</v>
      </c>
      <c r="P19" s="40"/>
      <c r="Q19" s="54" t="s">
        <v>51</v>
      </c>
      <c r="R19" s="1">
        <v>645163</v>
      </c>
    </row>
    <row r="20" spans="1:18" s="1" customFormat="1" ht="14.25">
      <c r="A20" s="11" t="str">
        <f t="shared" si="0"/>
        <v>7号楼1404</v>
      </c>
      <c r="B20" s="12">
        <v>15</v>
      </c>
      <c r="C20" s="15" t="s">
        <v>22</v>
      </c>
      <c r="D20" s="16">
        <v>1404</v>
      </c>
      <c r="E20" s="15" t="s">
        <v>37</v>
      </c>
      <c r="F20" s="15" t="s">
        <v>24</v>
      </c>
      <c r="G20" s="12">
        <v>2.9</v>
      </c>
      <c r="H20" s="12">
        <v>88.33</v>
      </c>
      <c r="I20" s="12">
        <f t="shared" si="1"/>
        <v>19.010000000000005</v>
      </c>
      <c r="J20" s="12">
        <v>69.32</v>
      </c>
      <c r="K20" s="12">
        <f t="shared" si="2"/>
        <v>7304.01</v>
      </c>
      <c r="L20" s="12">
        <f t="shared" si="3"/>
        <v>9307.03</v>
      </c>
      <c r="M20" s="37">
        <f>VLOOKUP(Q20,'[1]Sheet1'!$A$1:$N$17,14,0)</f>
        <v>645163</v>
      </c>
      <c r="N20" s="38" t="s">
        <v>25</v>
      </c>
      <c r="O20" s="12" t="s">
        <v>26</v>
      </c>
      <c r="P20" s="40"/>
      <c r="Q20" s="54" t="s">
        <v>52</v>
      </c>
      <c r="R20" s="1">
        <v>645163</v>
      </c>
    </row>
    <row r="21" spans="1:18" s="1" customFormat="1" ht="15">
      <c r="A21" s="11" t="str">
        <f t="shared" si="0"/>
        <v>7号楼2404</v>
      </c>
      <c r="B21" s="12">
        <v>16</v>
      </c>
      <c r="C21" s="15" t="s">
        <v>22</v>
      </c>
      <c r="D21" s="16">
        <v>2404</v>
      </c>
      <c r="E21" s="15" t="s">
        <v>53</v>
      </c>
      <c r="F21" s="15" t="s">
        <v>24</v>
      </c>
      <c r="G21" s="12">
        <v>2.9</v>
      </c>
      <c r="H21" s="12">
        <v>88.33</v>
      </c>
      <c r="I21" s="12">
        <f t="shared" si="1"/>
        <v>19.010000000000005</v>
      </c>
      <c r="J21" s="12">
        <v>69.32</v>
      </c>
      <c r="K21" s="12">
        <f t="shared" si="2"/>
        <v>7128.93</v>
      </c>
      <c r="L21" s="12">
        <f t="shared" si="3"/>
        <v>9083.93</v>
      </c>
      <c r="M21" s="37">
        <f>VLOOKUP(Q21,'[1]Sheet1'!$A$1:$N$17,14,0)</f>
        <v>629698</v>
      </c>
      <c r="N21" s="38" t="s">
        <v>25</v>
      </c>
      <c r="O21" s="12" t="s">
        <v>26</v>
      </c>
      <c r="P21" s="40"/>
      <c r="Q21" s="54" t="s">
        <v>54</v>
      </c>
      <c r="R21">
        <v>629698</v>
      </c>
    </row>
    <row r="22" spans="2:16" ht="19.5" customHeight="1">
      <c r="B22" s="17" t="s">
        <v>55</v>
      </c>
      <c r="C22" s="18"/>
      <c r="D22" s="18"/>
      <c r="E22" s="18"/>
      <c r="F22" s="18"/>
      <c r="G22" s="18"/>
      <c r="H22" s="12">
        <f>ROUND(SUM(H6:H21),2)</f>
        <v>1413.28</v>
      </c>
      <c r="I22" s="41">
        <f>ROUND(SUM(I6:I21),2)</f>
        <v>304.16</v>
      </c>
      <c r="J22" s="41">
        <f>ROUND(SUM(J6:J21),2)</f>
        <v>1109.12</v>
      </c>
      <c r="K22" s="42">
        <f>ROUND(M22/H22,0)</f>
        <v>6959</v>
      </c>
      <c r="L22" s="43">
        <f aca="true" t="shared" si="4" ref="L22:L27">ROUND(M22/J22,2)</f>
        <v>8866.81</v>
      </c>
      <c r="M22" s="13">
        <f>SUM(M6:M21)</f>
        <v>9834353</v>
      </c>
      <c r="N22" s="38" t="s">
        <v>25</v>
      </c>
      <c r="O22" s="44" t="s">
        <v>25</v>
      </c>
      <c r="P22" s="45"/>
    </row>
    <row r="23" spans="2:16" ht="15">
      <c r="B23" s="19" t="str">
        <f>"本栋销售住宅共"&amp;COUNTA(D6:D21)&amp;"套，销售住宅总建筑面积："&amp;H22&amp;"㎡，套内面积："&amp;J22&amp;"㎡，分摊面积："&amp;I22&amp;"㎡，销售均价："&amp;K22&amp;"元/㎡（建筑面积）、"&amp;L22&amp;"元/㎡（套内建筑面积）。"</f>
        <v>本栋销售住宅共16套，销售住宅总建筑面积：1413.28㎡，套内面积：1109.12㎡，分摊面积：304.16㎡，销售均价：6959元/㎡（建筑面积）、8866.81元/㎡（套内建筑面积）。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46"/>
      <c r="N23" s="20"/>
      <c r="O23" s="20"/>
      <c r="P23" s="47"/>
    </row>
    <row r="24" spans="2:16" ht="57.75" customHeight="1">
      <c r="B24" s="21" t="s">
        <v>56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8"/>
      <c r="N24" s="21"/>
      <c r="O24" s="21"/>
      <c r="P24" s="21"/>
    </row>
    <row r="25" spans="2:16" ht="15">
      <c r="B25" s="22" t="s">
        <v>57</v>
      </c>
      <c r="C25" s="22"/>
      <c r="D25" s="22"/>
      <c r="E25" s="22"/>
      <c r="F25" s="22"/>
      <c r="G25" s="22"/>
      <c r="H25" s="23"/>
      <c r="I25" s="23"/>
      <c r="J25" s="23"/>
      <c r="K25" s="23"/>
      <c r="L25" s="22" t="s">
        <v>58</v>
      </c>
      <c r="M25" s="49"/>
      <c r="N25" s="23"/>
      <c r="O25" s="24"/>
      <c r="P25" s="24"/>
    </row>
    <row r="26" spans="2:16" ht="15">
      <c r="B26" s="22" t="s">
        <v>59</v>
      </c>
      <c r="C26" s="24"/>
      <c r="D26" s="24"/>
      <c r="E26" s="24"/>
      <c r="F26" s="24"/>
      <c r="G26" s="24"/>
      <c r="H26" s="24"/>
      <c r="I26" s="24"/>
      <c r="J26" s="24"/>
      <c r="K26" s="24"/>
      <c r="L26" s="22" t="s">
        <v>60</v>
      </c>
      <c r="M26" s="49"/>
      <c r="N26" s="23"/>
      <c r="O26" s="24"/>
      <c r="P26" s="24"/>
    </row>
    <row r="27" spans="2:16" ht="15">
      <c r="B27" s="22" t="s">
        <v>61</v>
      </c>
      <c r="C27" s="24"/>
      <c r="D27" s="24"/>
      <c r="E27" s="24"/>
      <c r="F27" s="24"/>
      <c r="G27" s="25"/>
      <c r="H27" s="25"/>
      <c r="I27" s="25"/>
      <c r="J27" s="25"/>
      <c r="K27" s="25"/>
      <c r="L27" s="25"/>
      <c r="M27" s="50"/>
      <c r="N27" s="25"/>
      <c r="O27" s="25"/>
      <c r="P27" s="25"/>
    </row>
  </sheetData>
  <sheetProtection/>
  <autoFilter ref="A5:Q32"/>
  <mergeCells count="22">
    <mergeCell ref="B1:C1"/>
    <mergeCell ref="B2:P2"/>
    <mergeCell ref="B3:H3"/>
    <mergeCell ref="B22:G22"/>
    <mergeCell ref="B23:P23"/>
    <mergeCell ref="B24:P2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P6:P21"/>
  </mergeCells>
  <printOptions/>
  <pageMargins left="0.275" right="0.3145833333333333" top="0.07847222222222222" bottom="0.07847222222222222" header="0.2986111111111111" footer="0.07847222222222222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Jason Ma</cp:lastModifiedBy>
  <cp:lastPrinted>2020-12-24T06:26:45Z</cp:lastPrinted>
  <dcterms:created xsi:type="dcterms:W3CDTF">2011-04-26T02:07:47Z</dcterms:created>
  <dcterms:modified xsi:type="dcterms:W3CDTF">2024-01-16T09:08:02Z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665F7FEF5A88438C98E1CFCDC592D3C2_13</vt:lpwstr>
  </property>
</Properties>
</file>