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<sst xmlns="http://schemas.openxmlformats.org/spreadsheetml/2006/main" count="111" uniqueCount="54">
  <si>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</si>
  <si>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</si>
  <si>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</si>
  <si>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</si>
  <si>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</si>
  <si>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</si>
  <si>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</si>
  <si>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</si>
  <si>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</si>
  <si>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</si>
  <si>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</si>
  <si>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</si>
  <si>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</si>
  <si>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</si>
  <si>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</si>
  <si>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</si>
  <si>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</si>
  <si>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</si>
  <si>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</si>
  <si>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住宅201</t>
  </si>
  <si>
    <t>三房二厅两卫</t>
  </si>
  <si>
    <t>未售</t>
  </si>
  <si>
    <t>毛坯</t>
  </si>
  <si>
    <t>住宅202</t>
  </si>
  <si>
    <t>四房二厅两卫</t>
  </si>
  <si>
    <t>住宅301</t>
  </si>
  <si>
    <t>住宅401</t>
  </si>
  <si>
    <t>住宅801</t>
  </si>
  <si>
    <t>住宅1201</t>
  </si>
  <si>
    <t>住宅1401</t>
  </si>
  <si>
    <t>住宅1501</t>
  </si>
  <si>
    <t>住宅1601</t>
  </si>
  <si>
    <t>住宅1701</t>
  </si>
  <si>
    <t>住宅1801</t>
  </si>
  <si>
    <t>住宅1803</t>
  </si>
  <si>
    <t>住宅1901</t>
  </si>
  <si>
    <t>住宅1904</t>
  </si>
  <si>
    <t>住宅2001</t>
  </si>
  <si>
    <t>住宅2003</t>
  </si>
  <si>
    <t>住宅2004</t>
  </si>
  <si>
    <t>住宅2101</t>
  </si>
  <si>
    <t>三房二厅三卫</t>
  </si>
  <si>
    <t>住宅2102</t>
  </si>
  <si>
    <t>四房二厅三卫</t>
  </si>
  <si>
    <t>住宅2103</t>
  </si>
  <si>
    <t>住宅2104</t>
  </si>
  <si>
    <t>本楼栋总面积/均价</t>
  </si>
  <si>
    <t>本栋销售住宅共21套，销售住宅总建筑面积：2553.21㎡，套内面积：2077.39㎡，分摊面积：475.82㎡，销售均价：6843元/㎡（建筑面积）、8411元/㎡（套内建筑面积）。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</si>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</sst>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7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30" fillId="24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31" sqref="A31:E3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8.625" style="0" customWidth="1"/>
    <col min="4" max="4" width="6.375" style="0" customWidth="1"/>
    <col min="5" max="5" width="13.375" style="0" customWidth="1"/>
    <col min="6" max="6" width="6.125" style="0" customWidth="1"/>
    <col min="7" max="7" width="9.625" style="0" customWidth="1"/>
    <col min="9" max="9" width="9.625" style="0" customWidth="1"/>
    <col min="10" max="10" width="8.875" style="2" customWidth="1"/>
    <col min="11" max="11" width="11.125" style="2" customWidth="1"/>
    <col min="12" max="12" width="9.50390625" style="0" customWidth="1"/>
    <col min="13" max="13" width="11.125" style="0" customWidth="1"/>
    <col min="14" max="14" width="6.625" style="0" customWidth="1"/>
    <col min="15" max="15" width="6.125" style="0" customWidth="1"/>
    <col min="16" max="16" width="10.125" style="0" hidden="1" customWidth="1"/>
  </cols>
  <sheetData>
    <row r="1" spans="1:2" ht="15.75" customHeight="1">
      <c r="A1" s="3" t="s">
        <v>0</v>
      </c>
      <c r="B1" s="3"/>
    </row>
    <row r="2" spans="1:15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7"/>
      <c r="K2" s="27"/>
      <c r="L2" s="4"/>
      <c r="M2" s="4"/>
      <c r="N2" s="4"/>
      <c r="O2" s="4"/>
    </row>
    <row r="3" spans="1:15" ht="18" customHeight="1">
      <c r="A3" s="5" t="s">
        <v>2</v>
      </c>
      <c r="B3" s="5"/>
      <c r="C3" s="5"/>
      <c r="D3" s="5"/>
      <c r="E3" s="5"/>
      <c r="F3" s="5"/>
      <c r="G3" s="5"/>
      <c r="H3" s="6"/>
      <c r="I3" s="5" t="s">
        <v>3</v>
      </c>
      <c r="M3" s="6"/>
      <c r="N3" s="28"/>
      <c r="O3" s="28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9" t="s">
        <v>12</v>
      </c>
      <c r="J4" s="30" t="s">
        <v>13</v>
      </c>
      <c r="K4" s="30" t="s">
        <v>14</v>
      </c>
      <c r="L4" s="29" t="s">
        <v>15</v>
      </c>
      <c r="M4" s="29" t="s">
        <v>16</v>
      </c>
      <c r="N4" s="8" t="s">
        <v>17</v>
      </c>
      <c r="O4" s="7" t="s">
        <v>18</v>
      </c>
    </row>
    <row r="5" spans="1:15" ht="9.75" customHeight="1">
      <c r="A5" s="7"/>
      <c r="B5" s="8"/>
      <c r="C5" s="8"/>
      <c r="D5" s="8"/>
      <c r="E5" s="8"/>
      <c r="F5" s="8"/>
      <c r="G5" s="8"/>
      <c r="H5" s="8"/>
      <c r="I5" s="31"/>
      <c r="J5" s="30"/>
      <c r="K5" s="30"/>
      <c r="L5" s="31"/>
      <c r="M5" s="31"/>
      <c r="N5" s="8"/>
      <c r="O5" s="7"/>
    </row>
    <row r="6" spans="1:18" s="1" customFormat="1" ht="16.5" customHeight="1">
      <c r="A6" s="9">
        <v>1</v>
      </c>
      <c r="B6" s="10">
        <v>7</v>
      </c>
      <c r="C6" s="11" t="s">
        <v>19</v>
      </c>
      <c r="D6" s="12">
        <v>2</v>
      </c>
      <c r="E6" s="13" t="s">
        <v>20</v>
      </c>
      <c r="F6" s="13">
        <v>3</v>
      </c>
      <c r="G6" s="14">
        <v>113.5</v>
      </c>
      <c r="H6" s="14">
        <v>21.15</v>
      </c>
      <c r="I6" s="14">
        <v>92.35</v>
      </c>
      <c r="J6" s="32">
        <f>6746*0.95</f>
        <v>6408.7</v>
      </c>
      <c r="K6" s="33">
        <f aca="true" t="shared" si="0" ref="K6:K13">L6/I6</f>
        <v>7876.415809420682</v>
      </c>
      <c r="L6" s="34">
        <f aca="true" t="shared" si="1" ref="L6:L18">ROUND(J6*G6,0)</f>
        <v>727387</v>
      </c>
      <c r="M6" s="35"/>
      <c r="N6" s="13" t="s">
        <v>21</v>
      </c>
      <c r="O6" s="13" t="s">
        <v>22</v>
      </c>
      <c r="P6" s="33">
        <v>1092891.5</v>
      </c>
      <c r="Q6" s="45"/>
      <c r="R6" s="46"/>
    </row>
    <row r="7" spans="1:18" s="1" customFormat="1" ht="16.5" customHeight="1">
      <c r="A7" s="9">
        <v>2</v>
      </c>
      <c r="B7" s="10">
        <v>7</v>
      </c>
      <c r="C7" s="11" t="s">
        <v>23</v>
      </c>
      <c r="D7" s="12">
        <v>2</v>
      </c>
      <c r="E7" s="13" t="s">
        <v>24</v>
      </c>
      <c r="F7" s="13">
        <v>3</v>
      </c>
      <c r="G7" s="14">
        <v>140.04</v>
      </c>
      <c r="H7" s="14">
        <v>26.1</v>
      </c>
      <c r="I7" s="14">
        <v>113.94</v>
      </c>
      <c r="J7" s="32">
        <f>6944*0.95</f>
        <v>6596.799999999999</v>
      </c>
      <c r="K7" s="33">
        <f t="shared" si="0"/>
        <v>8107.91644725294</v>
      </c>
      <c r="L7" s="34">
        <f t="shared" si="1"/>
        <v>923816</v>
      </c>
      <c r="M7" s="35"/>
      <c r="N7" s="13" t="s">
        <v>21</v>
      </c>
      <c r="O7" s="13" t="s">
        <v>22</v>
      </c>
      <c r="P7" s="33">
        <v>1388076.48</v>
      </c>
      <c r="Q7" s="45"/>
      <c r="R7" s="46"/>
    </row>
    <row r="8" spans="1:18" s="1" customFormat="1" ht="16.5" customHeight="1">
      <c r="A8" s="9">
        <v>3</v>
      </c>
      <c r="B8" s="10">
        <v>7</v>
      </c>
      <c r="C8" s="11" t="s">
        <v>25</v>
      </c>
      <c r="D8" s="12">
        <v>3</v>
      </c>
      <c r="E8" s="13" t="s">
        <v>20</v>
      </c>
      <c r="F8" s="13">
        <v>3</v>
      </c>
      <c r="G8" s="14">
        <v>113.5</v>
      </c>
      <c r="H8" s="14">
        <v>21.15</v>
      </c>
      <c r="I8" s="14">
        <v>92.35</v>
      </c>
      <c r="J8" s="32">
        <f>6771*0.95</f>
        <v>6432.45</v>
      </c>
      <c r="K8" s="33">
        <f t="shared" si="0"/>
        <v>7905.609095831078</v>
      </c>
      <c r="L8" s="34">
        <f t="shared" si="1"/>
        <v>730083</v>
      </c>
      <c r="M8" s="35"/>
      <c r="N8" s="13" t="s">
        <v>21</v>
      </c>
      <c r="O8" s="13" t="s">
        <v>22</v>
      </c>
      <c r="P8" s="33">
        <v>1096977.5</v>
      </c>
      <c r="Q8" s="45"/>
      <c r="R8" s="46"/>
    </row>
    <row r="9" spans="1:18" s="1" customFormat="1" ht="16.5" customHeight="1">
      <c r="A9" s="9">
        <v>4</v>
      </c>
      <c r="B9" s="10">
        <v>7</v>
      </c>
      <c r="C9" s="11" t="s">
        <v>26</v>
      </c>
      <c r="D9" s="12">
        <v>4</v>
      </c>
      <c r="E9" s="13" t="s">
        <v>20</v>
      </c>
      <c r="F9" s="13">
        <v>3</v>
      </c>
      <c r="G9" s="14">
        <v>113.5</v>
      </c>
      <c r="H9" s="14">
        <v>21.15</v>
      </c>
      <c r="I9" s="14">
        <v>92.35</v>
      </c>
      <c r="J9" s="32">
        <f>6836*0.95</f>
        <v>6494.2</v>
      </c>
      <c r="K9" s="33">
        <f t="shared" si="0"/>
        <v>7981.505143475907</v>
      </c>
      <c r="L9" s="34">
        <f t="shared" si="1"/>
        <v>737092</v>
      </c>
      <c r="M9" s="35"/>
      <c r="N9" s="13" t="s">
        <v>21</v>
      </c>
      <c r="O9" s="13" t="s">
        <v>22</v>
      </c>
      <c r="P9" s="33">
        <v>1107646.5</v>
      </c>
      <c r="Q9" s="45"/>
      <c r="R9" s="46"/>
    </row>
    <row r="10" spans="1:18" s="1" customFormat="1" ht="16.5" customHeight="1">
      <c r="A10" s="9">
        <v>5</v>
      </c>
      <c r="B10" s="10">
        <v>7</v>
      </c>
      <c r="C10" s="11" t="s">
        <v>27</v>
      </c>
      <c r="D10" s="12">
        <v>8</v>
      </c>
      <c r="E10" s="13" t="s">
        <v>20</v>
      </c>
      <c r="F10" s="13">
        <v>3</v>
      </c>
      <c r="G10" s="14">
        <v>113.5</v>
      </c>
      <c r="H10" s="14">
        <v>21.15</v>
      </c>
      <c r="I10" s="14">
        <v>92.35</v>
      </c>
      <c r="J10" s="32">
        <f>6977*0.95</f>
        <v>6628.15</v>
      </c>
      <c r="K10" s="33">
        <f t="shared" si="0"/>
        <v>8146.128857606931</v>
      </c>
      <c r="L10" s="34">
        <f t="shared" si="1"/>
        <v>752295</v>
      </c>
      <c r="M10" s="35"/>
      <c r="N10" s="13" t="s">
        <v>21</v>
      </c>
      <c r="O10" s="13" t="s">
        <v>22</v>
      </c>
      <c r="P10" s="33">
        <v>1130346.5</v>
      </c>
      <c r="Q10" s="45"/>
      <c r="R10" s="46"/>
    </row>
    <row r="11" spans="1:18" s="1" customFormat="1" ht="16.5" customHeight="1">
      <c r="A11" s="9">
        <v>6</v>
      </c>
      <c r="B11" s="10">
        <v>7</v>
      </c>
      <c r="C11" s="11" t="s">
        <v>28</v>
      </c>
      <c r="D11" s="12">
        <v>12</v>
      </c>
      <c r="E11" s="13" t="s">
        <v>20</v>
      </c>
      <c r="F11" s="13">
        <v>3</v>
      </c>
      <c r="G11" s="14">
        <v>113.5</v>
      </c>
      <c r="H11" s="14">
        <v>21.15</v>
      </c>
      <c r="I11" s="14">
        <v>92.35</v>
      </c>
      <c r="J11" s="32">
        <f>7092*0.95</f>
        <v>6737.4</v>
      </c>
      <c r="K11" s="33">
        <f t="shared" si="0"/>
        <v>8280.40064970222</v>
      </c>
      <c r="L11" s="34">
        <f t="shared" si="1"/>
        <v>764695</v>
      </c>
      <c r="M11" s="35"/>
      <c r="N11" s="13" t="s">
        <v>21</v>
      </c>
      <c r="O11" s="13" t="s">
        <v>22</v>
      </c>
      <c r="P11" s="33">
        <v>1149074</v>
      </c>
      <c r="Q11" s="45"/>
      <c r="R11" s="46"/>
    </row>
    <row r="12" spans="1:18" s="1" customFormat="1" ht="16.5" customHeight="1">
      <c r="A12" s="9">
        <v>7</v>
      </c>
      <c r="B12" s="10">
        <v>7</v>
      </c>
      <c r="C12" s="11" t="s">
        <v>29</v>
      </c>
      <c r="D12" s="12">
        <v>14</v>
      </c>
      <c r="E12" s="13" t="s">
        <v>20</v>
      </c>
      <c r="F12" s="13">
        <v>3</v>
      </c>
      <c r="G12" s="14">
        <v>113.5</v>
      </c>
      <c r="H12" s="14">
        <v>21.15</v>
      </c>
      <c r="I12" s="14">
        <v>92.35</v>
      </c>
      <c r="J12" s="32">
        <f>7108*0.95</f>
        <v>6752.599999999999</v>
      </c>
      <c r="K12" s="33">
        <f t="shared" si="0"/>
        <v>8299.079588521929</v>
      </c>
      <c r="L12" s="34">
        <f t="shared" si="1"/>
        <v>766420</v>
      </c>
      <c r="M12" s="35"/>
      <c r="N12" s="13" t="s">
        <v>21</v>
      </c>
      <c r="O12" s="13" t="s">
        <v>22</v>
      </c>
      <c r="P12" s="33">
        <v>1151684.5</v>
      </c>
      <c r="Q12" s="45"/>
      <c r="R12" s="46"/>
    </row>
    <row r="13" spans="1:18" s="1" customFormat="1" ht="16.5" customHeight="1">
      <c r="A13" s="9">
        <v>8</v>
      </c>
      <c r="B13" s="10">
        <v>7</v>
      </c>
      <c r="C13" s="11" t="s">
        <v>30</v>
      </c>
      <c r="D13" s="12">
        <v>15</v>
      </c>
      <c r="E13" s="13" t="s">
        <v>20</v>
      </c>
      <c r="F13" s="13">
        <v>3</v>
      </c>
      <c r="G13" s="14">
        <v>113.5</v>
      </c>
      <c r="H13" s="14">
        <v>21.15</v>
      </c>
      <c r="I13" s="14">
        <v>92.35</v>
      </c>
      <c r="J13" s="32">
        <f>7182*0.95</f>
        <v>6822.9</v>
      </c>
      <c r="K13" s="33">
        <f t="shared" si="0"/>
        <v>8385.479155387115</v>
      </c>
      <c r="L13" s="34">
        <f t="shared" si="1"/>
        <v>774399</v>
      </c>
      <c r="M13" s="35"/>
      <c r="N13" s="13" t="s">
        <v>21</v>
      </c>
      <c r="O13" s="13" t="s">
        <v>22</v>
      </c>
      <c r="P13" s="33">
        <v>1163715.5</v>
      </c>
      <c r="Q13" s="45"/>
      <c r="R13" s="46"/>
    </row>
    <row r="14" spans="1:18" s="1" customFormat="1" ht="16.5" customHeight="1">
      <c r="A14" s="9">
        <v>9</v>
      </c>
      <c r="B14" s="10">
        <v>7</v>
      </c>
      <c r="C14" s="11" t="s">
        <v>31</v>
      </c>
      <c r="D14" s="12">
        <v>16</v>
      </c>
      <c r="E14" s="13" t="s">
        <v>20</v>
      </c>
      <c r="F14" s="13">
        <v>3</v>
      </c>
      <c r="G14" s="14">
        <v>113.5</v>
      </c>
      <c r="H14" s="14">
        <v>21.15</v>
      </c>
      <c r="I14" s="14">
        <v>92.35</v>
      </c>
      <c r="J14" s="32">
        <f>7215*0.95</f>
        <v>6854.25</v>
      </c>
      <c r="K14" s="33">
        <f aca="true" t="shared" si="2" ref="K14:K20">L14/I14</f>
        <v>8424.0064970222</v>
      </c>
      <c r="L14" s="34">
        <f t="shared" si="1"/>
        <v>777957</v>
      </c>
      <c r="M14" s="35"/>
      <c r="N14" s="13" t="s">
        <v>21</v>
      </c>
      <c r="O14" s="13" t="s">
        <v>22</v>
      </c>
      <c r="P14" s="33">
        <v>1169050</v>
      </c>
      <c r="Q14" s="45"/>
      <c r="R14" s="46"/>
    </row>
    <row r="15" spans="1:18" s="1" customFormat="1" ht="16.5" customHeight="1">
      <c r="A15" s="9">
        <v>10</v>
      </c>
      <c r="B15" s="10">
        <v>7</v>
      </c>
      <c r="C15" s="11" t="s">
        <v>32</v>
      </c>
      <c r="D15" s="12">
        <v>17</v>
      </c>
      <c r="E15" s="13" t="s">
        <v>20</v>
      </c>
      <c r="F15" s="13">
        <v>3</v>
      </c>
      <c r="G15" s="14">
        <v>113.5</v>
      </c>
      <c r="H15" s="14">
        <v>21.15</v>
      </c>
      <c r="I15" s="14">
        <v>92.35</v>
      </c>
      <c r="J15" s="32">
        <f>7248*0.95</f>
        <v>6885.599999999999</v>
      </c>
      <c r="K15" s="33">
        <f t="shared" si="2"/>
        <v>8462.544667027612</v>
      </c>
      <c r="L15" s="34">
        <f t="shared" si="1"/>
        <v>781516</v>
      </c>
      <c r="M15" s="35"/>
      <c r="N15" s="13" t="s">
        <v>21</v>
      </c>
      <c r="O15" s="13" t="s">
        <v>22</v>
      </c>
      <c r="P15" s="33">
        <v>1174384.5</v>
      </c>
      <c r="Q15" s="45"/>
      <c r="R15" s="46"/>
    </row>
    <row r="16" spans="1:18" s="1" customFormat="1" ht="16.5" customHeight="1">
      <c r="A16" s="9">
        <v>11</v>
      </c>
      <c r="B16" s="10">
        <v>7</v>
      </c>
      <c r="C16" s="11" t="s">
        <v>33</v>
      </c>
      <c r="D16" s="12">
        <v>18</v>
      </c>
      <c r="E16" s="13" t="s">
        <v>20</v>
      </c>
      <c r="F16" s="13">
        <v>3</v>
      </c>
      <c r="G16" s="14">
        <v>113.5</v>
      </c>
      <c r="H16" s="14">
        <v>21.15</v>
      </c>
      <c r="I16" s="14">
        <v>92.35</v>
      </c>
      <c r="J16" s="32">
        <f>7241*0.95</f>
        <v>6878.95</v>
      </c>
      <c r="K16" s="33">
        <f t="shared" si="2"/>
        <v>8454.369247428263</v>
      </c>
      <c r="L16" s="34">
        <f t="shared" si="1"/>
        <v>780761</v>
      </c>
      <c r="M16" s="35"/>
      <c r="N16" s="13" t="s">
        <v>21</v>
      </c>
      <c r="O16" s="13" t="s">
        <v>22</v>
      </c>
      <c r="P16" s="33">
        <v>1173022.5</v>
      </c>
      <c r="Q16" s="45"/>
      <c r="R16" s="46"/>
    </row>
    <row r="17" spans="1:18" s="1" customFormat="1" ht="16.5" customHeight="1">
      <c r="A17" s="9">
        <v>12</v>
      </c>
      <c r="B17" s="10">
        <v>7</v>
      </c>
      <c r="C17" s="11" t="s">
        <v>34</v>
      </c>
      <c r="D17" s="12">
        <v>18</v>
      </c>
      <c r="E17" s="13" t="s">
        <v>24</v>
      </c>
      <c r="F17" s="13">
        <v>3</v>
      </c>
      <c r="G17" s="14">
        <v>120.82</v>
      </c>
      <c r="H17" s="14">
        <v>22.52</v>
      </c>
      <c r="I17" s="14">
        <v>98.3</v>
      </c>
      <c r="J17" s="32">
        <f>7252*0.95</f>
        <v>6889.4</v>
      </c>
      <c r="K17" s="33">
        <f t="shared" si="2"/>
        <v>8467.721261444558</v>
      </c>
      <c r="L17" s="34">
        <f t="shared" si="1"/>
        <v>832377</v>
      </c>
      <c r="M17" s="35"/>
      <c r="N17" s="13" t="s">
        <v>21</v>
      </c>
      <c r="O17" s="13" t="s">
        <v>22</v>
      </c>
      <c r="P17" s="33">
        <v>1250849.46</v>
      </c>
      <c r="Q17" s="45"/>
      <c r="R17" s="46"/>
    </row>
    <row r="18" spans="1:18" s="1" customFormat="1" ht="16.5" customHeight="1">
      <c r="A18" s="9">
        <v>13</v>
      </c>
      <c r="B18" s="10">
        <v>7</v>
      </c>
      <c r="C18" s="11" t="s">
        <v>35</v>
      </c>
      <c r="D18" s="12">
        <v>19</v>
      </c>
      <c r="E18" s="13" t="s">
        <v>20</v>
      </c>
      <c r="F18" s="13">
        <v>3</v>
      </c>
      <c r="G18" s="14">
        <v>113.5</v>
      </c>
      <c r="H18" s="14">
        <v>21.15</v>
      </c>
      <c r="I18" s="14">
        <v>92.35</v>
      </c>
      <c r="J18" s="32">
        <f>7314*0.95</f>
        <v>6948.299999999999</v>
      </c>
      <c r="K18" s="33">
        <f t="shared" si="2"/>
        <v>8539.59935029778</v>
      </c>
      <c r="L18" s="34">
        <f t="shared" si="1"/>
        <v>788632</v>
      </c>
      <c r="M18" s="35"/>
      <c r="N18" s="13" t="s">
        <v>21</v>
      </c>
      <c r="O18" s="13" t="s">
        <v>22</v>
      </c>
      <c r="P18" s="33">
        <v>1185053.5</v>
      </c>
      <c r="Q18" s="45"/>
      <c r="R18" s="46"/>
    </row>
    <row r="19" spans="1:18" s="1" customFormat="1" ht="16.5" customHeight="1">
      <c r="A19" s="9">
        <v>14</v>
      </c>
      <c r="B19" s="10">
        <v>7</v>
      </c>
      <c r="C19" s="11" t="s">
        <v>36</v>
      </c>
      <c r="D19" s="12">
        <v>19</v>
      </c>
      <c r="E19" s="13" t="s">
        <v>20</v>
      </c>
      <c r="F19" s="13">
        <v>3</v>
      </c>
      <c r="G19" s="14">
        <v>99.53</v>
      </c>
      <c r="H19" s="14">
        <v>18.55</v>
      </c>
      <c r="I19" s="14">
        <v>80.98</v>
      </c>
      <c r="J19" s="32">
        <f>7278*0.95</f>
        <v>6914.099999999999</v>
      </c>
      <c r="K19" s="33">
        <f t="shared" si="2"/>
        <v>8497.900716226228</v>
      </c>
      <c r="L19" s="34">
        <f aca="true" t="shared" si="3" ref="L19:L26">ROUND(J19*G19,0)</f>
        <v>688160</v>
      </c>
      <c r="M19" s="35"/>
      <c r="N19" s="13" t="s">
        <v>21</v>
      </c>
      <c r="O19" s="13" t="s">
        <v>22</v>
      </c>
      <c r="P19" s="33">
        <v>1033917.64</v>
      </c>
      <c r="Q19" s="45"/>
      <c r="R19" s="46"/>
    </row>
    <row r="20" spans="1:18" s="1" customFormat="1" ht="16.5" customHeight="1">
      <c r="A20" s="9">
        <v>15</v>
      </c>
      <c r="B20" s="10">
        <v>7</v>
      </c>
      <c r="C20" s="11" t="s">
        <v>37</v>
      </c>
      <c r="D20" s="12">
        <v>20</v>
      </c>
      <c r="E20" s="13" t="s">
        <v>20</v>
      </c>
      <c r="F20" s="13">
        <v>3</v>
      </c>
      <c r="G20" s="14">
        <v>113.5</v>
      </c>
      <c r="H20" s="14">
        <v>21.15</v>
      </c>
      <c r="I20" s="14">
        <v>92.35</v>
      </c>
      <c r="J20" s="32">
        <f>7348*0.95</f>
        <v>6980.599999999999</v>
      </c>
      <c r="K20" s="33">
        <f t="shared" si="2"/>
        <v>8579.296155928534</v>
      </c>
      <c r="L20" s="34">
        <f t="shared" si="3"/>
        <v>792298</v>
      </c>
      <c r="M20" s="35"/>
      <c r="N20" s="13" t="s">
        <v>21</v>
      </c>
      <c r="O20" s="13" t="s">
        <v>22</v>
      </c>
      <c r="P20" s="33">
        <v>1190388</v>
      </c>
      <c r="Q20" s="45"/>
      <c r="R20" s="46"/>
    </row>
    <row r="21" spans="1:18" s="1" customFormat="1" ht="16.5" customHeight="1">
      <c r="A21" s="9">
        <v>16</v>
      </c>
      <c r="B21" s="10">
        <v>7</v>
      </c>
      <c r="C21" s="11" t="s">
        <v>38</v>
      </c>
      <c r="D21" s="12">
        <v>20</v>
      </c>
      <c r="E21" s="13" t="s">
        <v>24</v>
      </c>
      <c r="F21" s="13">
        <v>3</v>
      </c>
      <c r="G21" s="14">
        <v>120.82</v>
      </c>
      <c r="H21" s="14">
        <v>22.52</v>
      </c>
      <c r="I21" s="14">
        <v>98.3</v>
      </c>
      <c r="J21" s="32">
        <f>7310*0.95</f>
        <v>6944.5</v>
      </c>
      <c r="K21" s="33">
        <f aca="true" t="shared" si="4" ref="K21:K27">L21/I21</f>
        <v>8535.442522889116</v>
      </c>
      <c r="L21" s="34">
        <f t="shared" si="3"/>
        <v>839034</v>
      </c>
      <c r="M21" s="35"/>
      <c r="N21" s="13" t="s">
        <v>21</v>
      </c>
      <c r="O21" s="13" t="s">
        <v>22</v>
      </c>
      <c r="P21" s="33">
        <v>1260756.7</v>
      </c>
      <c r="Q21" s="45"/>
      <c r="R21" s="46"/>
    </row>
    <row r="22" spans="1:18" s="1" customFormat="1" ht="16.5" customHeight="1">
      <c r="A22" s="9">
        <v>17</v>
      </c>
      <c r="B22" s="10">
        <v>7</v>
      </c>
      <c r="C22" s="11" t="s">
        <v>39</v>
      </c>
      <c r="D22" s="12">
        <v>20</v>
      </c>
      <c r="E22" s="13" t="s">
        <v>20</v>
      </c>
      <c r="F22" s="13">
        <v>3</v>
      </c>
      <c r="G22" s="14">
        <v>99.53</v>
      </c>
      <c r="H22" s="14">
        <v>18.55</v>
      </c>
      <c r="I22" s="14">
        <v>80.98</v>
      </c>
      <c r="J22" s="32">
        <f>7310*0.95</f>
        <v>6944.5</v>
      </c>
      <c r="K22" s="33">
        <f t="shared" si="4"/>
        <v>8535.267967399357</v>
      </c>
      <c r="L22" s="34">
        <f t="shared" si="3"/>
        <v>691186</v>
      </c>
      <c r="M22" s="35"/>
      <c r="N22" s="13" t="s">
        <v>21</v>
      </c>
      <c r="O22" s="13" t="s">
        <v>22</v>
      </c>
      <c r="P22" s="33">
        <v>1038595.55</v>
      </c>
      <c r="Q22" s="45"/>
      <c r="R22" s="46"/>
    </row>
    <row r="23" spans="1:18" s="1" customFormat="1" ht="16.5" customHeight="1">
      <c r="A23" s="9">
        <v>18</v>
      </c>
      <c r="B23" s="10">
        <v>7</v>
      </c>
      <c r="C23" s="11" t="s">
        <v>40</v>
      </c>
      <c r="D23" s="15">
        <v>21</v>
      </c>
      <c r="E23" s="13" t="s">
        <v>41</v>
      </c>
      <c r="F23" s="13">
        <v>3</v>
      </c>
      <c r="G23" s="16">
        <v>179.63</v>
      </c>
      <c r="H23" s="17">
        <v>33.48</v>
      </c>
      <c r="I23" s="16">
        <v>146.15</v>
      </c>
      <c r="J23" s="36">
        <f>7587*0.95</f>
        <v>7207.65</v>
      </c>
      <c r="K23" s="33">
        <f t="shared" si="4"/>
        <v>8858.775230927129</v>
      </c>
      <c r="L23" s="34">
        <f t="shared" si="3"/>
        <v>1294710</v>
      </c>
      <c r="M23" s="35"/>
      <c r="N23" s="13" t="s">
        <v>21</v>
      </c>
      <c r="O23" s="13" t="s">
        <v>22</v>
      </c>
      <c r="P23" s="33">
        <v>1945213.27</v>
      </c>
      <c r="Q23" s="45"/>
      <c r="R23" s="46"/>
    </row>
    <row r="24" spans="1:18" s="1" customFormat="1" ht="16.5" customHeight="1">
      <c r="A24" s="9">
        <v>19</v>
      </c>
      <c r="B24" s="10">
        <v>7</v>
      </c>
      <c r="C24" s="11" t="s">
        <v>42</v>
      </c>
      <c r="D24" s="15">
        <v>21</v>
      </c>
      <c r="E24" s="13" t="s">
        <v>43</v>
      </c>
      <c r="F24" s="13">
        <v>3</v>
      </c>
      <c r="G24" s="16">
        <v>210.49</v>
      </c>
      <c r="H24" s="17">
        <v>39.23</v>
      </c>
      <c r="I24" s="16">
        <v>171.26</v>
      </c>
      <c r="J24" s="36">
        <f>7627*0.95</f>
        <v>7245.65</v>
      </c>
      <c r="K24" s="33">
        <f t="shared" si="4"/>
        <v>8905.389466308538</v>
      </c>
      <c r="L24" s="34">
        <f t="shared" si="3"/>
        <v>1525137</v>
      </c>
      <c r="M24" s="35"/>
      <c r="N24" s="13" t="s">
        <v>21</v>
      </c>
      <c r="O24" s="13" t="s">
        <v>22</v>
      </c>
      <c r="P24" s="33">
        <v>2291815.12</v>
      </c>
      <c r="Q24" s="45"/>
      <c r="R24" s="46"/>
    </row>
    <row r="25" spans="1:18" s="1" customFormat="1" ht="16.5" customHeight="1">
      <c r="A25" s="9">
        <v>20</v>
      </c>
      <c r="B25" s="10">
        <v>7</v>
      </c>
      <c r="C25" s="11" t="s">
        <v>44</v>
      </c>
      <c r="D25" s="15">
        <v>21</v>
      </c>
      <c r="E25" s="13" t="s">
        <v>24</v>
      </c>
      <c r="F25" s="13">
        <v>3</v>
      </c>
      <c r="G25" s="14">
        <v>120.82</v>
      </c>
      <c r="H25" s="14">
        <v>22.52</v>
      </c>
      <c r="I25" s="14">
        <v>98.3</v>
      </c>
      <c r="J25" s="36">
        <f>7187*0.95</f>
        <v>6827.65</v>
      </c>
      <c r="K25" s="33">
        <f t="shared" si="4"/>
        <v>8391.831129196338</v>
      </c>
      <c r="L25" s="34">
        <f t="shared" si="3"/>
        <v>824917</v>
      </c>
      <c r="M25" s="35"/>
      <c r="N25" s="13" t="s">
        <v>21</v>
      </c>
      <c r="O25" s="13" t="s">
        <v>22</v>
      </c>
      <c r="P25" s="33">
        <v>1239492.38</v>
      </c>
      <c r="Q25" s="45"/>
      <c r="R25" s="46"/>
    </row>
    <row r="26" spans="1:18" s="1" customFormat="1" ht="16.5" customHeight="1">
      <c r="A26" s="9">
        <v>21</v>
      </c>
      <c r="B26" s="10">
        <v>7</v>
      </c>
      <c r="C26" s="11" t="s">
        <v>45</v>
      </c>
      <c r="D26" s="15">
        <v>21</v>
      </c>
      <c r="E26" s="13" t="s">
        <v>20</v>
      </c>
      <c r="F26" s="13">
        <v>3</v>
      </c>
      <c r="G26" s="14">
        <v>99.53</v>
      </c>
      <c r="H26" s="14">
        <v>18.55</v>
      </c>
      <c r="I26" s="14">
        <v>80.98</v>
      </c>
      <c r="J26" s="36">
        <f>7187*0.95</f>
        <v>6827.65</v>
      </c>
      <c r="K26" s="33">
        <f t="shared" si="4"/>
        <v>8391.652259817238</v>
      </c>
      <c r="L26" s="34">
        <f t="shared" si="3"/>
        <v>679556</v>
      </c>
      <c r="M26" s="35"/>
      <c r="N26" s="13" t="s">
        <v>21</v>
      </c>
      <c r="O26" s="13" t="s">
        <v>22</v>
      </c>
      <c r="P26" s="33">
        <v>1021078.27</v>
      </c>
      <c r="Q26" s="45"/>
      <c r="R26" s="46"/>
    </row>
    <row r="27" spans="1:16" s="1" customFormat="1" ht="16.5" customHeight="1">
      <c r="A27" s="18" t="s">
        <v>46</v>
      </c>
      <c r="B27" s="18"/>
      <c r="C27" s="18"/>
      <c r="D27" s="18"/>
      <c r="E27" s="18"/>
      <c r="F27" s="19"/>
      <c r="G27" s="20">
        <f aca="true" t="shared" si="5" ref="G27:I27">SUM(G6:G26)</f>
        <v>2553.21</v>
      </c>
      <c r="H27" s="20">
        <f t="shared" si="5"/>
        <v>475.82000000000005</v>
      </c>
      <c r="I27" s="20">
        <f t="shared" si="5"/>
        <v>2077.39</v>
      </c>
      <c r="J27" s="37">
        <f>L27/G27</f>
        <v>6843.318019277694</v>
      </c>
      <c r="K27" s="33">
        <f t="shared" si="4"/>
        <v>8410.759655144197</v>
      </c>
      <c r="L27" s="37">
        <f>SUM(L6:L26)</f>
        <v>17472428</v>
      </c>
      <c r="M27" s="20"/>
      <c r="N27" s="38"/>
      <c r="O27" s="38"/>
      <c r="P27" s="1">
        <f>SUM(P6:P26)</f>
        <v>26254029.37</v>
      </c>
    </row>
    <row r="28" spans="1:15" s="1" customFormat="1" ht="36.75" customHeight="1">
      <c r="A28" s="21" t="s">
        <v>47</v>
      </c>
      <c r="B28" s="22"/>
      <c r="C28" s="22"/>
      <c r="D28" s="22"/>
      <c r="E28" s="22"/>
      <c r="F28" s="22"/>
      <c r="G28" s="22"/>
      <c r="H28" s="22"/>
      <c r="I28" s="22"/>
      <c r="J28" s="39"/>
      <c r="K28" s="39"/>
      <c r="L28" s="22"/>
      <c r="M28" s="22"/>
      <c r="N28" s="22"/>
      <c r="O28" s="40"/>
    </row>
    <row r="29" spans="1:15" s="1" customFormat="1" ht="63" customHeight="1">
      <c r="A29" s="23" t="s">
        <v>48</v>
      </c>
      <c r="B29" s="24"/>
      <c r="C29" s="24"/>
      <c r="D29" s="24"/>
      <c r="E29" s="24"/>
      <c r="F29" s="24"/>
      <c r="G29" s="24"/>
      <c r="H29" s="24"/>
      <c r="I29" s="24"/>
      <c r="J29" s="41"/>
      <c r="K29" s="41"/>
      <c r="L29" s="24"/>
      <c r="M29" s="24"/>
      <c r="N29" s="24"/>
      <c r="O29" s="24"/>
    </row>
    <row r="30" spans="1:15" s="1" customFormat="1" ht="12" customHeight="1">
      <c r="A30" s="25" t="s">
        <v>49</v>
      </c>
      <c r="B30" s="25"/>
      <c r="C30" s="25"/>
      <c r="D30" s="25"/>
      <c r="E30" s="25"/>
      <c r="F30" s="25"/>
      <c r="G30" s="25"/>
      <c r="H30" s="25"/>
      <c r="I30" s="25"/>
      <c r="J30" s="42"/>
      <c r="K30" s="42" t="s">
        <v>50</v>
      </c>
      <c r="L30" s="25"/>
      <c r="M30" s="25"/>
      <c r="N30" s="26"/>
      <c r="O30" s="26"/>
    </row>
    <row r="31" spans="1:15" s="1" customFormat="1" ht="15" customHeight="1">
      <c r="A31" s="25" t="s">
        <v>51</v>
      </c>
      <c r="B31" s="25"/>
      <c r="C31" s="25"/>
      <c r="D31" s="25"/>
      <c r="E31" s="25"/>
      <c r="F31" s="26"/>
      <c r="G31" s="26"/>
      <c r="H31" s="26"/>
      <c r="I31" s="26"/>
      <c r="J31" s="43"/>
      <c r="K31" s="42" t="s">
        <v>52</v>
      </c>
      <c r="L31" s="25"/>
      <c r="M31" s="25"/>
      <c r="N31" s="26"/>
      <c r="O31" s="26"/>
    </row>
    <row r="32" spans="1:11" s="1" customFormat="1" ht="13.5" customHeight="1">
      <c r="A32" s="25" t="s">
        <v>53</v>
      </c>
      <c r="B32" s="25"/>
      <c r="C32" s="25"/>
      <c r="D32" s="25"/>
      <c r="E32" s="25"/>
      <c r="J32" s="44"/>
      <c r="K32" s="44"/>
    </row>
    <row r="33" spans="10:11" s="1" customFormat="1" ht="24.75" customHeight="1">
      <c r="J33" s="44"/>
      <c r="K33" s="44"/>
    </row>
    <row r="34" spans="10:11" s="1" customFormat="1" ht="24.75" customHeight="1">
      <c r="J34" s="44"/>
      <c r="K34" s="44"/>
    </row>
    <row r="35" spans="10:11" s="1" customFormat="1" ht="24.75" customHeight="1">
      <c r="J35" s="44"/>
      <c r="K35" s="44"/>
    </row>
    <row r="36" spans="10:11" s="1" customFormat="1" ht="24.75" customHeight="1">
      <c r="J36" s="44"/>
      <c r="K36" s="44"/>
    </row>
    <row r="37" spans="10:11" s="1" customFormat="1" ht="24.75" customHeight="1">
      <c r="J37" s="44"/>
      <c r="K37" s="44"/>
    </row>
    <row r="38" spans="10:11" s="1" customFormat="1" ht="24.75" customHeight="1">
      <c r="J38" s="44"/>
      <c r="K38" s="44"/>
    </row>
    <row r="39" spans="10:11" s="1" customFormat="1" ht="24.75" customHeight="1">
      <c r="J39" s="44"/>
      <c r="K39" s="44"/>
    </row>
    <row r="40" spans="10:11" s="1" customFormat="1" ht="24.75" customHeight="1">
      <c r="J40" s="44"/>
      <c r="K40" s="44"/>
    </row>
    <row r="41" spans="10:11" s="1" customFormat="1" ht="30.75" customHeight="1">
      <c r="J41" s="44"/>
      <c r="K41" s="44"/>
    </row>
    <row r="42" ht="42" customHeight="1"/>
    <row r="43" ht="51.75" customHeight="1"/>
    <row r="44" ht="27" customHeight="1"/>
    <row r="45" ht="25.5" customHeight="1"/>
  </sheetData>
  <sheetProtection/>
  <mergeCells count="25">
    <mergeCell ref="A1:B1"/>
    <mergeCell ref="A2:O2"/>
    <mergeCell ref="A27:F27"/>
    <mergeCell ref="A28:O28"/>
    <mergeCell ref="A29:O29"/>
    <mergeCell ref="A30:E30"/>
    <mergeCell ref="K30:L30"/>
    <mergeCell ref="A31:E31"/>
    <mergeCell ref="K31:L31"/>
    <mergeCell ref="A32:E3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2" bottom="0.16" header="0.11999999999999998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2024-02-26T02:38:02Z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B7C9C22FC0A64B3A9DF9AE0E2EAE347D_12</vt:lpwstr>
  </property>
</Properties>
</file>