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 tabRatio="714"/>
  </bookViews>
  <sheets>
    <sheet name="20座 (2024.2)" sheetId="33" r:id="rId1"/>
  </sheets>
  <externalReferences>
    <externalReference r:id="rId2"/>
  </externalReferences>
  <definedNames>
    <definedName name="_xlnm._FilterDatabase" localSheetId="0" hidden="1">'20座 (2024.2)'!$A$5:$P$37</definedName>
    <definedName name="_xlnm.Print_Area" localSheetId="0">'20座 (2024.2)'!$A$1:$P$35</definedName>
    <definedName name="_xlnm.Print_Titles" localSheetId="0">'20座 (2024.2)'!$1:$5</definedName>
  </definedNames>
  <calcPr calcId="144525"/>
</workbook>
</file>

<file path=xl/sharedStrings.xml><?xml version="1.0" encoding="utf-8"?>
<sst xmlns="http://schemas.openxmlformats.org/spreadsheetml/2006/main" count="150" uniqueCount="56">
  <si>
    <t>附件2</t>
  </si>
  <si>
    <t>清远市新建商品住房销售价格备案表</t>
  </si>
  <si>
    <t>房地产开发企业名称或中介服务机构名称：清远市碧洲房地产开发有限公司</t>
  </si>
  <si>
    <t>项目(楼盘)名称：清远碧桂园云湖</t>
  </si>
  <si>
    <t>序号</t>
  </si>
  <si>
    <t>路址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</si>
  <si>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</si>
  <si>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</si>
  <si>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</si>
  <si>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</si>
  <si>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</si>
  <si>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</si>
  <si>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</si>
  <si>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</si>
  <si>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</si>
  <si>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</si>
  <si>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</si>
  <si>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</si>
  <si>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</si>
  <si>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</si>
  <si>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碧桂园云湖花园20座1002号</t>
  </si>
  <si>
    <t>20座</t>
  </si>
  <si>
    <t>4房2厅2卫</t>
  </si>
  <si>
    <t>-</t>
  </si>
  <si>
    <t>未售</t>
  </si>
  <si>
    <t>总售价约含装修价格1300元/㎡（建筑面积）</t>
  </si>
  <si>
    <t>碧桂园云湖花园20座102号</t>
  </si>
  <si>
    <t>碧桂园云湖花园20座1101号</t>
  </si>
  <si>
    <t>碧桂园云湖花园20座1102号</t>
  </si>
  <si>
    <t>碧桂园云湖花园20座1202号</t>
  </si>
  <si>
    <t>碧桂园云湖花园20座1302号</t>
  </si>
  <si>
    <t>碧桂园云湖花园20座1402号</t>
  </si>
  <si>
    <t>碧桂园云湖花园20座1502号</t>
  </si>
  <si>
    <t>碧桂园云湖花园20座1602号</t>
  </si>
  <si>
    <t>碧桂园云湖花园20座1701号</t>
  </si>
  <si>
    <t>碧桂园云湖花园20座1801号</t>
  </si>
  <si>
    <t>碧桂园云湖花园20座1802号</t>
  </si>
  <si>
    <t>碧桂园云湖花园20座201号</t>
  </si>
  <si>
    <t>碧桂园云湖花园20座202号</t>
  </si>
  <si>
    <t>碧桂园云湖花园20座301号</t>
  </si>
  <si>
    <t>碧桂园云湖花园20座302号</t>
  </si>
  <si>
    <t>碧桂园云湖花园20座401号</t>
  </si>
  <si>
    <t>碧桂园云湖花园20座402号</t>
  </si>
  <si>
    <t>碧桂园云湖花园20座501号</t>
  </si>
  <si>
    <t>碧桂园云湖花园20座502号</t>
  </si>
  <si>
    <t>碧桂园云湖花园20座601号</t>
  </si>
  <si>
    <t>碧桂园云湖花园20座602号</t>
  </si>
  <si>
    <t>碧桂园云湖花园20座702号</t>
  </si>
  <si>
    <t>碧桂园云湖花园20座802号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</si>
  <si>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</si>
  <si>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</si>
  <si>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</si>
  <si>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</si>
  <si>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价格举报投诉电话：:12345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</si>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</sst>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3">
    <font>
      <sz val="12"/>
      <name val="宋体"/>
      <charset val="134"/>
    </font>
    <font>
      <sz val="12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5" borderId="1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20" borderId="18" applyNumberFormat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30" fillId="22" borderId="1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77" fontId="11" fillId="0" borderId="3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&#20113;&#28246;&#20132;&#25509;2023003\&#20048;-&#20113;&#28246;&#20132;&#25509;&#25991;&#20214;\2-&#20215;&#26684;\&#20113;&#28246;&#20215;&#26684;&#22791;&#26696;\&#20113;&#28246;20&#12289;21&#24231;&#22791;&#26696;&#20215;-15#\&#38468;&#20214;2%20&#65288;&#28165;&#36828;&#24066;&#26032;&#24314;&#21830;&#21697;&#20303;&#25151;&#38144;&#21806;&#20215;&#26684;&#22791;&#26696;&#34920;&#65289;-&#20113;&#28246;20&#12289;21&#2423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座"/>
      <sheetName val="21座"/>
    </sheetNames>
    <sheetDataSet>
      <sheetData sheetId="0">
        <row r="4">
          <cell r="B4" t="str">
            <v>路址</v>
          </cell>
          <cell r="C4" t="str">
            <v>幢（栋）号</v>
          </cell>
          <cell r="D4" t="str">
            <v>房号</v>
          </cell>
          <cell r="E4" t="str">
            <v>楼层(F)</v>
          </cell>
          <cell r="F4" t="str">
            <v>户型</v>
          </cell>
          <cell r="G4" t="str">
            <v>层高（m)</v>
          </cell>
          <cell r="H4" t="str">
            <v>建筑面积（㎡）</v>
          </cell>
          <cell r="I4" t="str">
            <v>分摊的共有建筑面积（㎡）</v>
          </cell>
          <cell r="J4" t="str">
            <v>套内建筑面积（㎡）</v>
          </cell>
        </row>
        <row r="6">
          <cell r="B6" t="str">
            <v>碧桂园云湖花园20座201号</v>
          </cell>
          <cell r="C6" t="str">
            <v>20座</v>
          </cell>
          <cell r="D6" t="str">
            <v>201</v>
          </cell>
          <cell r="E6">
            <v>2</v>
          </cell>
          <cell r="F6" t="str">
            <v>4房2厅2卫</v>
          </cell>
          <cell r="G6">
            <v>2.9</v>
          </cell>
          <cell r="H6">
            <v>131.85</v>
          </cell>
          <cell r="I6">
            <v>25.85</v>
          </cell>
          <cell r="J6">
            <v>106</v>
          </cell>
        </row>
        <row r="7">
          <cell r="B7" t="str">
            <v>碧桂园云湖花园20座301号</v>
          </cell>
          <cell r="C7" t="str">
            <v>20座</v>
          </cell>
          <cell r="D7" t="str">
            <v>301</v>
          </cell>
          <cell r="E7">
            <v>3</v>
          </cell>
          <cell r="F7" t="str">
            <v>4房2厅2卫</v>
          </cell>
          <cell r="G7">
            <v>2.9</v>
          </cell>
          <cell r="H7">
            <v>131.85</v>
          </cell>
          <cell r="I7">
            <v>25.85</v>
          </cell>
          <cell r="J7">
            <v>106</v>
          </cell>
        </row>
        <row r="8">
          <cell r="B8" t="str">
            <v>碧桂园云湖花园20座401号</v>
          </cell>
          <cell r="C8" t="str">
            <v>20座</v>
          </cell>
          <cell r="D8" t="str">
            <v>401</v>
          </cell>
          <cell r="E8">
            <v>4</v>
          </cell>
          <cell r="F8" t="str">
            <v>4房2厅2卫</v>
          </cell>
          <cell r="G8">
            <v>2.9</v>
          </cell>
          <cell r="H8">
            <v>131.85</v>
          </cell>
          <cell r="I8">
            <v>25.85</v>
          </cell>
          <cell r="J8">
            <v>106</v>
          </cell>
        </row>
        <row r="9">
          <cell r="B9" t="str">
            <v>碧桂园云湖花园20座501号</v>
          </cell>
          <cell r="C9" t="str">
            <v>20座</v>
          </cell>
          <cell r="D9" t="str">
            <v>501</v>
          </cell>
          <cell r="E9">
            <v>5</v>
          </cell>
          <cell r="F9" t="str">
            <v>4房2厅2卫</v>
          </cell>
          <cell r="G9">
            <v>2.9</v>
          </cell>
          <cell r="H9">
            <v>131.85</v>
          </cell>
          <cell r="I9">
            <v>25.85</v>
          </cell>
          <cell r="J9">
            <v>106</v>
          </cell>
        </row>
        <row r="10">
          <cell r="B10" t="str">
            <v>碧桂园云湖花园20座601号</v>
          </cell>
          <cell r="C10" t="str">
            <v>20座</v>
          </cell>
          <cell r="D10" t="str">
            <v>601</v>
          </cell>
          <cell r="E10">
            <v>6</v>
          </cell>
          <cell r="F10" t="str">
            <v>4房2厅2卫</v>
          </cell>
          <cell r="G10">
            <v>2.9</v>
          </cell>
          <cell r="H10">
            <v>131.85</v>
          </cell>
          <cell r="I10">
            <v>25.85</v>
          </cell>
          <cell r="J10">
            <v>106</v>
          </cell>
        </row>
        <row r="11">
          <cell r="B11" t="str">
            <v>碧桂园云湖花园20座701号</v>
          </cell>
          <cell r="C11" t="str">
            <v>20座</v>
          </cell>
          <cell r="D11" t="str">
            <v>701</v>
          </cell>
          <cell r="E11">
            <v>7</v>
          </cell>
          <cell r="F11" t="str">
            <v>4房2厅2卫</v>
          </cell>
          <cell r="G11">
            <v>2.9</v>
          </cell>
          <cell r="H11">
            <v>131.85</v>
          </cell>
          <cell r="I11">
            <v>25.85</v>
          </cell>
          <cell r="J11">
            <v>106</v>
          </cell>
        </row>
        <row r="12">
          <cell r="B12" t="str">
            <v>碧桂园云湖花园20座801号</v>
          </cell>
          <cell r="C12" t="str">
            <v>20座</v>
          </cell>
          <cell r="D12" t="str">
            <v>801</v>
          </cell>
          <cell r="E12">
            <v>8</v>
          </cell>
          <cell r="F12" t="str">
            <v>4房2厅2卫</v>
          </cell>
          <cell r="G12">
            <v>2.9</v>
          </cell>
          <cell r="H12">
            <v>131.85</v>
          </cell>
          <cell r="I12">
            <v>25.85</v>
          </cell>
          <cell r="J12">
            <v>106</v>
          </cell>
        </row>
        <row r="13">
          <cell r="B13" t="str">
            <v>碧桂园云湖花园20座901号</v>
          </cell>
          <cell r="C13" t="str">
            <v>20座</v>
          </cell>
          <cell r="D13" t="str">
            <v>901</v>
          </cell>
          <cell r="E13">
            <v>9</v>
          </cell>
          <cell r="F13" t="str">
            <v>4房2厅2卫</v>
          </cell>
          <cell r="G13">
            <v>2.9</v>
          </cell>
          <cell r="H13">
            <v>131.85</v>
          </cell>
          <cell r="I13">
            <v>25.85</v>
          </cell>
          <cell r="J13">
            <v>106</v>
          </cell>
        </row>
        <row r="14">
          <cell r="B14" t="str">
            <v>碧桂园云湖花园20座1001号</v>
          </cell>
          <cell r="C14" t="str">
            <v>20座</v>
          </cell>
          <cell r="D14" t="str">
            <v>1001</v>
          </cell>
          <cell r="E14">
            <v>10</v>
          </cell>
          <cell r="F14" t="str">
            <v>4房2厅2卫</v>
          </cell>
          <cell r="G14">
            <v>2.9</v>
          </cell>
          <cell r="H14">
            <v>131.85</v>
          </cell>
          <cell r="I14">
            <v>25.85</v>
          </cell>
          <cell r="J14">
            <v>106</v>
          </cell>
        </row>
        <row r="15">
          <cell r="B15" t="str">
            <v>碧桂园云湖花园20座1101号</v>
          </cell>
          <cell r="C15" t="str">
            <v>20座</v>
          </cell>
          <cell r="D15" t="str">
            <v>1101</v>
          </cell>
          <cell r="E15">
            <v>11</v>
          </cell>
          <cell r="F15" t="str">
            <v>4房2厅2卫</v>
          </cell>
          <cell r="G15">
            <v>2.9</v>
          </cell>
          <cell r="H15">
            <v>131.85</v>
          </cell>
          <cell r="I15">
            <v>25.85</v>
          </cell>
          <cell r="J15">
            <v>106</v>
          </cell>
        </row>
        <row r="16">
          <cell r="B16" t="str">
            <v>碧桂园云湖花园20座1201号</v>
          </cell>
          <cell r="C16" t="str">
            <v>20座</v>
          </cell>
          <cell r="D16" t="str">
            <v>1201</v>
          </cell>
          <cell r="E16">
            <v>12</v>
          </cell>
          <cell r="F16" t="str">
            <v>4房2厅2卫</v>
          </cell>
          <cell r="G16">
            <v>2.9</v>
          </cell>
          <cell r="H16">
            <v>131.85</v>
          </cell>
          <cell r="I16">
            <v>25.85</v>
          </cell>
          <cell r="J16">
            <v>106</v>
          </cell>
        </row>
        <row r="17">
          <cell r="B17" t="str">
            <v>碧桂园云湖花园20座1301号</v>
          </cell>
          <cell r="C17" t="str">
            <v>20座</v>
          </cell>
          <cell r="D17" t="str">
            <v>1301</v>
          </cell>
          <cell r="E17">
            <v>13</v>
          </cell>
          <cell r="F17" t="str">
            <v>4房2厅2卫</v>
          </cell>
          <cell r="G17">
            <v>2.9</v>
          </cell>
          <cell r="H17">
            <v>131.85</v>
          </cell>
          <cell r="I17">
            <v>25.85</v>
          </cell>
          <cell r="J17">
            <v>106</v>
          </cell>
        </row>
        <row r="18">
          <cell r="B18" t="str">
            <v>碧桂园云湖花园20座1401号</v>
          </cell>
          <cell r="C18" t="str">
            <v>20座</v>
          </cell>
          <cell r="D18" t="str">
            <v>1401</v>
          </cell>
          <cell r="E18">
            <v>14</v>
          </cell>
          <cell r="F18" t="str">
            <v>4房2厅2卫</v>
          </cell>
          <cell r="G18">
            <v>2.9</v>
          </cell>
          <cell r="H18">
            <v>131.85</v>
          </cell>
          <cell r="I18">
            <v>25.85</v>
          </cell>
          <cell r="J18">
            <v>106</v>
          </cell>
        </row>
        <row r="19">
          <cell r="B19" t="str">
            <v>碧桂园云湖花园20座1501号</v>
          </cell>
          <cell r="C19" t="str">
            <v>20座</v>
          </cell>
          <cell r="D19" t="str">
            <v>1501</v>
          </cell>
          <cell r="E19">
            <v>15</v>
          </cell>
          <cell r="F19" t="str">
            <v>4房2厅2卫</v>
          </cell>
          <cell r="G19">
            <v>2.9</v>
          </cell>
          <cell r="H19">
            <v>131.85</v>
          </cell>
          <cell r="I19">
            <v>25.85</v>
          </cell>
          <cell r="J19">
            <v>106</v>
          </cell>
        </row>
        <row r="20">
          <cell r="B20" t="str">
            <v>碧桂园云湖花园20座1601号</v>
          </cell>
          <cell r="C20" t="str">
            <v>20座</v>
          </cell>
          <cell r="D20" t="str">
            <v>1601</v>
          </cell>
          <cell r="E20">
            <v>16</v>
          </cell>
          <cell r="F20" t="str">
            <v>4房2厅2卫</v>
          </cell>
          <cell r="G20">
            <v>2.9</v>
          </cell>
          <cell r="H20">
            <v>131.85</v>
          </cell>
          <cell r="I20">
            <v>25.85</v>
          </cell>
          <cell r="J20">
            <v>106</v>
          </cell>
        </row>
        <row r="21">
          <cell r="B21" t="str">
            <v>碧桂园云湖花园20座1701号</v>
          </cell>
          <cell r="C21" t="str">
            <v>20座</v>
          </cell>
          <cell r="D21" t="str">
            <v>1701</v>
          </cell>
          <cell r="E21">
            <v>17</v>
          </cell>
          <cell r="F21" t="str">
            <v>4房2厅2卫</v>
          </cell>
          <cell r="G21">
            <v>2.9</v>
          </cell>
          <cell r="H21">
            <v>131.85</v>
          </cell>
          <cell r="I21">
            <v>25.85</v>
          </cell>
          <cell r="J21">
            <v>106</v>
          </cell>
        </row>
        <row r="22">
          <cell r="B22" t="str">
            <v>碧桂园云湖花园20座1801号</v>
          </cell>
          <cell r="C22" t="str">
            <v>20座</v>
          </cell>
          <cell r="D22" t="str">
            <v>1801</v>
          </cell>
          <cell r="E22">
            <v>18</v>
          </cell>
          <cell r="F22" t="str">
            <v>4房2厅2卫</v>
          </cell>
          <cell r="G22">
            <v>2.9</v>
          </cell>
          <cell r="H22">
            <v>131.85</v>
          </cell>
          <cell r="I22">
            <v>25.85</v>
          </cell>
          <cell r="J22">
            <v>106</v>
          </cell>
        </row>
        <row r="23">
          <cell r="B23" t="str">
            <v>碧桂园云湖花园20座102号</v>
          </cell>
          <cell r="C23" t="str">
            <v>20座</v>
          </cell>
          <cell r="D23" t="str">
            <v>102</v>
          </cell>
          <cell r="E23">
            <v>1</v>
          </cell>
          <cell r="F23" t="str">
            <v>4房2厅2卫</v>
          </cell>
          <cell r="G23">
            <v>3.15</v>
          </cell>
          <cell r="H23">
            <v>131.68</v>
          </cell>
          <cell r="I23">
            <v>25.82</v>
          </cell>
          <cell r="J23">
            <v>105.86</v>
          </cell>
        </row>
        <row r="24">
          <cell r="B24" t="str">
            <v>碧桂园云湖花园20座202号</v>
          </cell>
          <cell r="C24" t="str">
            <v>20座</v>
          </cell>
          <cell r="D24" t="str">
            <v>202</v>
          </cell>
          <cell r="E24">
            <v>2</v>
          </cell>
          <cell r="F24" t="str">
            <v>4房2厅2卫</v>
          </cell>
          <cell r="G24">
            <v>2.9</v>
          </cell>
          <cell r="H24">
            <v>134.35</v>
          </cell>
          <cell r="I24">
            <v>26.34</v>
          </cell>
          <cell r="J24">
            <v>108.01</v>
          </cell>
        </row>
        <row r="25">
          <cell r="B25" t="str">
            <v>碧桂园云湖花园20座302号</v>
          </cell>
          <cell r="C25" t="str">
            <v>20座</v>
          </cell>
          <cell r="D25" t="str">
            <v>302</v>
          </cell>
          <cell r="E25">
            <v>3</v>
          </cell>
          <cell r="F25" t="str">
            <v>4房2厅2卫</v>
          </cell>
          <cell r="G25">
            <v>2.9</v>
          </cell>
          <cell r="H25">
            <v>134.35</v>
          </cell>
          <cell r="I25">
            <v>26.34</v>
          </cell>
          <cell r="J25">
            <v>108.01</v>
          </cell>
        </row>
        <row r="26">
          <cell r="B26" t="str">
            <v>碧桂园云湖花园20座402号</v>
          </cell>
          <cell r="C26" t="str">
            <v>20座</v>
          </cell>
          <cell r="D26" t="str">
            <v>402</v>
          </cell>
          <cell r="E26">
            <v>4</v>
          </cell>
          <cell r="F26" t="str">
            <v>4房2厅2卫</v>
          </cell>
          <cell r="G26">
            <v>2.9</v>
          </cell>
          <cell r="H26">
            <v>134.35</v>
          </cell>
          <cell r="I26">
            <v>26.34</v>
          </cell>
          <cell r="J26">
            <v>108.01</v>
          </cell>
        </row>
        <row r="27">
          <cell r="B27" t="str">
            <v>碧桂园云湖花园20座502号</v>
          </cell>
          <cell r="C27" t="str">
            <v>20座</v>
          </cell>
          <cell r="D27" t="str">
            <v>502</v>
          </cell>
          <cell r="E27">
            <v>5</v>
          </cell>
          <cell r="F27" t="str">
            <v>4房2厅2卫</v>
          </cell>
          <cell r="G27">
            <v>2.9</v>
          </cell>
          <cell r="H27">
            <v>134.35</v>
          </cell>
          <cell r="I27">
            <v>26.34</v>
          </cell>
          <cell r="J27">
            <v>108.01</v>
          </cell>
        </row>
        <row r="28">
          <cell r="B28" t="str">
            <v>碧桂园云湖花园20座602号</v>
          </cell>
          <cell r="C28" t="str">
            <v>20座</v>
          </cell>
          <cell r="D28" t="str">
            <v>602</v>
          </cell>
          <cell r="E28">
            <v>6</v>
          </cell>
          <cell r="F28" t="str">
            <v>4房2厅2卫</v>
          </cell>
          <cell r="G28">
            <v>2.9</v>
          </cell>
          <cell r="H28">
            <v>134.35</v>
          </cell>
          <cell r="I28">
            <v>26.34</v>
          </cell>
          <cell r="J28">
            <v>108.01</v>
          </cell>
        </row>
        <row r="29">
          <cell r="B29" t="str">
            <v>碧桂园云湖花园20座702号</v>
          </cell>
          <cell r="C29" t="str">
            <v>20座</v>
          </cell>
          <cell r="D29" t="str">
            <v>702</v>
          </cell>
          <cell r="E29">
            <v>7</v>
          </cell>
          <cell r="F29" t="str">
            <v>4房2厅2卫</v>
          </cell>
          <cell r="G29">
            <v>2.9</v>
          </cell>
          <cell r="H29">
            <v>134.35</v>
          </cell>
          <cell r="I29">
            <v>26.34</v>
          </cell>
          <cell r="J29">
            <v>108.01</v>
          </cell>
        </row>
        <row r="30">
          <cell r="B30" t="str">
            <v>碧桂园云湖花园20座802号</v>
          </cell>
          <cell r="C30" t="str">
            <v>20座</v>
          </cell>
          <cell r="D30" t="str">
            <v>802</v>
          </cell>
          <cell r="E30">
            <v>8</v>
          </cell>
          <cell r="F30" t="str">
            <v>4房2厅2卫</v>
          </cell>
          <cell r="G30">
            <v>2.9</v>
          </cell>
          <cell r="H30">
            <v>134.35</v>
          </cell>
          <cell r="I30">
            <v>26.34</v>
          </cell>
          <cell r="J30">
            <v>108.01</v>
          </cell>
        </row>
        <row r="31">
          <cell r="B31" t="str">
            <v>碧桂园云湖花园20座902号</v>
          </cell>
          <cell r="C31" t="str">
            <v>20座</v>
          </cell>
          <cell r="D31" t="str">
            <v>902</v>
          </cell>
          <cell r="E31">
            <v>9</v>
          </cell>
          <cell r="F31" t="str">
            <v>4房2厅2卫</v>
          </cell>
          <cell r="G31">
            <v>2.9</v>
          </cell>
          <cell r="H31">
            <v>134.35</v>
          </cell>
          <cell r="I31">
            <v>26.34</v>
          </cell>
          <cell r="J31">
            <v>108.01</v>
          </cell>
        </row>
        <row r="32">
          <cell r="B32" t="str">
            <v>碧桂园云湖花园20座1002号</v>
          </cell>
          <cell r="C32" t="str">
            <v>20座</v>
          </cell>
          <cell r="D32" t="str">
            <v>1002</v>
          </cell>
          <cell r="E32">
            <v>10</v>
          </cell>
          <cell r="F32" t="str">
            <v>4房2厅2卫</v>
          </cell>
          <cell r="G32">
            <v>2.9</v>
          </cell>
          <cell r="H32">
            <v>134.35</v>
          </cell>
          <cell r="I32">
            <v>26.34</v>
          </cell>
          <cell r="J32">
            <v>108.01</v>
          </cell>
        </row>
        <row r="33">
          <cell r="B33" t="str">
            <v>碧桂园云湖花园20座1102号</v>
          </cell>
          <cell r="C33" t="str">
            <v>20座</v>
          </cell>
          <cell r="D33" t="str">
            <v>1102</v>
          </cell>
          <cell r="E33">
            <v>11</v>
          </cell>
          <cell r="F33" t="str">
            <v>4房2厅2卫</v>
          </cell>
          <cell r="G33">
            <v>2.9</v>
          </cell>
          <cell r="H33">
            <v>134.35</v>
          </cell>
          <cell r="I33">
            <v>26.34</v>
          </cell>
          <cell r="J33">
            <v>108.01</v>
          </cell>
        </row>
        <row r="34">
          <cell r="B34" t="str">
            <v>碧桂园云湖花园20座1202号</v>
          </cell>
          <cell r="C34" t="str">
            <v>20座</v>
          </cell>
          <cell r="D34" t="str">
            <v>1202</v>
          </cell>
          <cell r="E34">
            <v>12</v>
          </cell>
          <cell r="F34" t="str">
            <v>4房2厅2卫</v>
          </cell>
          <cell r="G34">
            <v>2.9</v>
          </cell>
          <cell r="H34">
            <v>134.35</v>
          </cell>
          <cell r="I34">
            <v>26.34</v>
          </cell>
          <cell r="J34">
            <v>108.01</v>
          </cell>
        </row>
        <row r="35">
          <cell r="B35" t="str">
            <v>碧桂园云湖花园20座1302号</v>
          </cell>
          <cell r="C35" t="str">
            <v>20座</v>
          </cell>
          <cell r="D35" t="str">
            <v>1302</v>
          </cell>
          <cell r="E35">
            <v>13</v>
          </cell>
          <cell r="F35" t="str">
            <v>4房2厅2卫</v>
          </cell>
          <cell r="G35">
            <v>2.9</v>
          </cell>
          <cell r="H35">
            <v>134.35</v>
          </cell>
          <cell r="I35">
            <v>26.34</v>
          </cell>
          <cell r="J35">
            <v>108.01</v>
          </cell>
        </row>
        <row r="36">
          <cell r="B36" t="str">
            <v>碧桂园云湖花园20座1402号</v>
          </cell>
          <cell r="C36" t="str">
            <v>20座</v>
          </cell>
          <cell r="D36" t="str">
            <v>1402</v>
          </cell>
          <cell r="E36">
            <v>14</v>
          </cell>
          <cell r="F36" t="str">
            <v>4房2厅2卫</v>
          </cell>
          <cell r="G36">
            <v>2.9</v>
          </cell>
          <cell r="H36">
            <v>134.35</v>
          </cell>
          <cell r="I36">
            <v>26.34</v>
          </cell>
          <cell r="J36">
            <v>108.01</v>
          </cell>
        </row>
        <row r="37">
          <cell r="B37" t="str">
            <v>碧桂园云湖花园20座1502号</v>
          </cell>
          <cell r="C37" t="str">
            <v>20座</v>
          </cell>
          <cell r="D37" t="str">
            <v>1502</v>
          </cell>
          <cell r="E37">
            <v>15</v>
          </cell>
          <cell r="F37" t="str">
            <v>4房2厅2卫</v>
          </cell>
          <cell r="G37">
            <v>2.9</v>
          </cell>
          <cell r="H37">
            <v>134.35</v>
          </cell>
          <cell r="I37">
            <v>26.34</v>
          </cell>
          <cell r="J37">
            <v>108.01</v>
          </cell>
        </row>
        <row r="38">
          <cell r="B38" t="str">
            <v>碧桂园云湖花园20座1602号</v>
          </cell>
          <cell r="C38" t="str">
            <v>20座</v>
          </cell>
          <cell r="D38" t="str">
            <v>1602</v>
          </cell>
          <cell r="E38">
            <v>16</v>
          </cell>
          <cell r="F38" t="str">
            <v>4房2厅2卫</v>
          </cell>
          <cell r="G38">
            <v>2.9</v>
          </cell>
          <cell r="H38">
            <v>134.35</v>
          </cell>
          <cell r="I38">
            <v>26.34</v>
          </cell>
          <cell r="J38">
            <v>108.01</v>
          </cell>
        </row>
        <row r="39">
          <cell r="B39" t="str">
            <v>碧桂园云湖花园20座1702号</v>
          </cell>
          <cell r="C39" t="str">
            <v>20座</v>
          </cell>
          <cell r="D39" t="str">
            <v>1702</v>
          </cell>
          <cell r="E39">
            <v>17</v>
          </cell>
          <cell r="F39" t="str">
            <v>4房2厅2卫</v>
          </cell>
          <cell r="G39">
            <v>2.9</v>
          </cell>
          <cell r="H39">
            <v>134.35</v>
          </cell>
          <cell r="I39">
            <v>26.34</v>
          </cell>
          <cell r="J39">
            <v>108.01</v>
          </cell>
        </row>
        <row r="40">
          <cell r="B40" t="str">
            <v>碧桂园云湖花园20座1802号</v>
          </cell>
          <cell r="C40" t="str">
            <v>20座</v>
          </cell>
          <cell r="D40" t="str">
            <v>1802</v>
          </cell>
          <cell r="E40">
            <v>18</v>
          </cell>
          <cell r="F40" t="str">
            <v>4房2厅2卫</v>
          </cell>
          <cell r="G40">
            <v>2.9</v>
          </cell>
          <cell r="H40">
            <v>134.35</v>
          </cell>
          <cell r="I40">
            <v>26.34</v>
          </cell>
          <cell r="J40">
            <v>108.01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8"/>
  <sheetViews>
    <sheetView tabSelected="1" zoomScale="90" zoomScaleNormal="90" workbookViewId="0">
      <pane ySplit="5" topLeftCell="A18" activePane="bottomLeft" state="frozen"/>
      <selection/>
      <selection pane="bottomLeft" activeCell="B36" sqref="B36"/>
    </sheetView>
  </sheetViews>
  <sheetFormatPr defaultColWidth="9" defaultRowHeight="14.25"/>
  <cols>
    <col min="1" max="1" width="5.66666666666667" customWidth="1"/>
    <col min="2" max="2" width="25.9166666666667" customWidth="1"/>
    <col min="3" max="3" width="14.3333333333333" customWidth="1"/>
    <col min="4" max="4" width="7.5" customWidth="1"/>
    <col min="5" max="5" width="6.41666666666667" customWidth="1"/>
    <col min="6" max="6" width="11.1666666666667" customWidth="1"/>
    <col min="7" max="7" width="6.66666666666667" customWidth="1"/>
    <col min="8" max="10" width="9.83333333333333" customWidth="1"/>
    <col min="11" max="11" width="10.5833333333333" customWidth="1"/>
    <col min="12" max="12" width="11.1666666666667" customWidth="1"/>
    <col min="13" max="13" width="12.3333333333333" customWidth="1"/>
    <col min="14" max="14" width="11.0833333333333" customWidth="1"/>
    <col min="15" max="15" width="8.66666666666667" customWidth="1"/>
    <col min="16" max="16" width="7.58333333333333" customWidth="1"/>
    <col min="20" max="20" width="28.6666666666667" customWidth="1"/>
  </cols>
  <sheetData>
    <row r="1" ht="18" customHeight="1" spans="1:19">
      <c r="A1" s="3" t="s">
        <v>0</v>
      </c>
      <c r="B1" s="3"/>
      <c r="C1" s="3"/>
      <c r="S1" s="1"/>
    </row>
    <row r="2" ht="41.25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1"/>
    </row>
    <row r="3" ht="36" customHeight="1" spans="1:19">
      <c r="A3" s="5" t="s">
        <v>2</v>
      </c>
      <c r="B3" s="5"/>
      <c r="C3" s="5"/>
      <c r="D3" s="5"/>
      <c r="E3" s="5"/>
      <c r="F3" s="5"/>
      <c r="G3" s="5"/>
      <c r="H3" s="5"/>
      <c r="I3" s="20"/>
      <c r="J3" s="21" t="s">
        <v>3</v>
      </c>
      <c r="N3" s="20"/>
      <c r="O3" s="22"/>
      <c r="P3" s="22"/>
      <c r="S3" s="1"/>
    </row>
    <row r="4" ht="28.5" customHeight="1" spans="1:19">
      <c r="A4" s="6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23" t="s">
        <v>13</v>
      </c>
      <c r="K4" s="8" t="s">
        <v>14</v>
      </c>
      <c r="L4" s="8" t="s">
        <v>15</v>
      </c>
      <c r="M4" s="23" t="s">
        <v>16</v>
      </c>
      <c r="N4" s="23" t="s">
        <v>17</v>
      </c>
      <c r="O4" s="8" t="s">
        <v>18</v>
      </c>
      <c r="P4" s="6" t="s">
        <v>19</v>
      </c>
      <c r="S4" s="1"/>
    </row>
    <row r="5" spans="1:19">
      <c r="A5" s="6"/>
      <c r="B5" s="9"/>
      <c r="C5" s="8"/>
      <c r="D5" s="8"/>
      <c r="E5" s="8"/>
      <c r="F5" s="8"/>
      <c r="G5" s="8"/>
      <c r="H5" s="8"/>
      <c r="I5" s="8"/>
      <c r="J5" s="24"/>
      <c r="K5" s="8"/>
      <c r="L5" s="8"/>
      <c r="M5" s="24"/>
      <c r="N5" s="24"/>
      <c r="O5" s="8"/>
      <c r="P5" s="6"/>
      <c r="S5" s="1"/>
    </row>
    <row r="6" s="1" customFormat="1" ht="19.5" customHeight="1" spans="1:16">
      <c r="A6" s="10">
        <f t="shared" ref="A6:A29" si="0">ROW()-5</f>
        <v>1</v>
      </c>
      <c r="B6" s="10" t="s">
        <v>20</v>
      </c>
      <c r="C6" s="10" t="s">
        <v>21</v>
      </c>
      <c r="D6" s="10">
        <v>1002</v>
      </c>
      <c r="E6" s="10">
        <v>10</v>
      </c>
      <c r="F6" s="10" t="s">
        <v>22</v>
      </c>
      <c r="G6" s="10">
        <v>2.9</v>
      </c>
      <c r="H6" s="10">
        <f>VLOOKUP(B6,'[1]20座'!$B$4:$J$40,7,0)</f>
        <v>134.35</v>
      </c>
      <c r="I6" s="25">
        <f>VLOOKUP(B6,'[1]20座'!$B$4:$J$40,8,0)</f>
        <v>26.34</v>
      </c>
      <c r="J6" s="26">
        <f>H6-I6</f>
        <v>108.01</v>
      </c>
      <c r="K6" s="26">
        <f t="shared" ref="K6" si="1">ROUND(M6/H6,2)</f>
        <v>8537.57</v>
      </c>
      <c r="L6" s="26">
        <f t="shared" ref="L6" si="2">ROUND(M6/J6,2)</f>
        <v>10619.6</v>
      </c>
      <c r="M6" s="10">
        <v>1147023</v>
      </c>
      <c r="N6" s="26" t="s">
        <v>23</v>
      </c>
      <c r="O6" s="27" t="s">
        <v>24</v>
      </c>
      <c r="P6" s="28" t="s">
        <v>25</v>
      </c>
    </row>
    <row r="7" s="1" customFormat="1" ht="19.5" customHeight="1" spans="1:16">
      <c r="A7" s="10">
        <f t="shared" si="0"/>
        <v>2</v>
      </c>
      <c r="B7" s="10" t="s">
        <v>26</v>
      </c>
      <c r="C7" s="10" t="s">
        <v>21</v>
      </c>
      <c r="D7" s="10">
        <v>102</v>
      </c>
      <c r="E7" s="10">
        <v>10</v>
      </c>
      <c r="F7" s="10" t="s">
        <v>22</v>
      </c>
      <c r="G7" s="10">
        <v>2.9</v>
      </c>
      <c r="H7" s="10">
        <f>VLOOKUP(B7,'[1]20座'!$B$4:$J$40,7,0)</f>
        <v>131.68</v>
      </c>
      <c r="I7" s="25">
        <f>VLOOKUP(B7,'[1]20座'!$B$4:$J$40,8,0)</f>
        <v>25.82</v>
      </c>
      <c r="J7" s="26">
        <f t="shared" ref="J7:J29" si="3">H7-I7</f>
        <v>105.86</v>
      </c>
      <c r="K7" s="26">
        <f t="shared" ref="K7:K29" si="4">ROUND(M7/H7,2)</f>
        <v>6604.54</v>
      </c>
      <c r="L7" s="26">
        <f t="shared" ref="L7:L30" si="5">ROUND(M7/J7,2)</f>
        <v>8215.44</v>
      </c>
      <c r="M7" s="10">
        <v>869686</v>
      </c>
      <c r="N7" s="26" t="s">
        <v>23</v>
      </c>
      <c r="O7" s="27" t="s">
        <v>24</v>
      </c>
      <c r="P7" s="28"/>
    </row>
    <row r="8" s="1" customFormat="1" ht="19.5" customHeight="1" spans="1:16">
      <c r="A8" s="10">
        <f t="shared" si="0"/>
        <v>3</v>
      </c>
      <c r="B8" s="10" t="s">
        <v>27</v>
      </c>
      <c r="C8" s="10" t="s">
        <v>21</v>
      </c>
      <c r="D8" s="10">
        <v>1101</v>
      </c>
      <c r="E8" s="10">
        <v>11</v>
      </c>
      <c r="F8" s="10" t="s">
        <v>22</v>
      </c>
      <c r="G8" s="10">
        <v>2.9</v>
      </c>
      <c r="H8" s="10">
        <f>VLOOKUP(B8,'[1]20座'!$B$4:$J$40,7,0)</f>
        <v>131.85</v>
      </c>
      <c r="I8" s="25">
        <f>VLOOKUP(B8,'[1]20座'!$B$4:$J$40,8,0)</f>
        <v>25.85</v>
      </c>
      <c r="J8" s="26">
        <f t="shared" si="3"/>
        <v>106</v>
      </c>
      <c r="K8" s="26">
        <f t="shared" si="4"/>
        <v>8500.07</v>
      </c>
      <c r="L8" s="26">
        <f t="shared" si="5"/>
        <v>10572.96</v>
      </c>
      <c r="M8" s="10">
        <v>1120734</v>
      </c>
      <c r="N8" s="26" t="s">
        <v>23</v>
      </c>
      <c r="O8" s="27" t="s">
        <v>24</v>
      </c>
      <c r="P8" s="28"/>
    </row>
    <row r="9" s="1" customFormat="1" ht="19.5" customHeight="1" spans="1:16">
      <c r="A9" s="10">
        <f t="shared" si="0"/>
        <v>4</v>
      </c>
      <c r="B9" s="10" t="s">
        <v>28</v>
      </c>
      <c r="C9" s="10" t="s">
        <v>21</v>
      </c>
      <c r="D9" s="10">
        <v>1102</v>
      </c>
      <c r="E9" s="10">
        <v>11</v>
      </c>
      <c r="F9" s="10" t="s">
        <v>22</v>
      </c>
      <c r="G9" s="10">
        <v>2.9</v>
      </c>
      <c r="H9" s="10">
        <f>VLOOKUP(B9,'[1]20座'!$B$4:$J$40,7,0)</f>
        <v>134.35</v>
      </c>
      <c r="I9" s="25">
        <f>VLOOKUP(B9,'[1]20座'!$B$4:$J$40,8,0)</f>
        <v>26.34</v>
      </c>
      <c r="J9" s="26">
        <f t="shared" si="3"/>
        <v>108.01</v>
      </c>
      <c r="K9" s="26">
        <f t="shared" si="4"/>
        <v>8563.27</v>
      </c>
      <c r="L9" s="26">
        <f t="shared" si="5"/>
        <v>10651.56</v>
      </c>
      <c r="M9" s="10">
        <v>1150475</v>
      </c>
      <c r="N9" s="26" t="s">
        <v>23</v>
      </c>
      <c r="O9" s="27" t="s">
        <v>24</v>
      </c>
      <c r="P9" s="28"/>
    </row>
    <row r="10" s="1" customFormat="1" ht="19.5" customHeight="1" spans="1:16">
      <c r="A10" s="10">
        <f t="shared" si="0"/>
        <v>5</v>
      </c>
      <c r="B10" s="10" t="s">
        <v>29</v>
      </c>
      <c r="C10" s="10" t="s">
        <v>21</v>
      </c>
      <c r="D10" s="10">
        <v>1202</v>
      </c>
      <c r="E10" s="10">
        <v>12</v>
      </c>
      <c r="F10" s="10" t="s">
        <v>22</v>
      </c>
      <c r="G10" s="10">
        <v>2.9</v>
      </c>
      <c r="H10" s="10">
        <f>VLOOKUP(B10,'[1]20座'!$B$4:$J$40,7,0)</f>
        <v>134.35</v>
      </c>
      <c r="I10" s="25">
        <f>VLOOKUP(B10,'[1]20座'!$B$4:$J$40,8,0)</f>
        <v>26.34</v>
      </c>
      <c r="J10" s="26">
        <f t="shared" si="3"/>
        <v>108.01</v>
      </c>
      <c r="K10" s="26">
        <f t="shared" si="4"/>
        <v>8588.96</v>
      </c>
      <c r="L10" s="26">
        <f t="shared" si="5"/>
        <v>10683.52</v>
      </c>
      <c r="M10" s="10">
        <v>1153927</v>
      </c>
      <c r="N10" s="26" t="s">
        <v>23</v>
      </c>
      <c r="O10" s="27" t="s">
        <v>24</v>
      </c>
      <c r="P10" s="28"/>
    </row>
    <row r="11" s="1" customFormat="1" ht="19.5" customHeight="1" spans="1:16">
      <c r="A11" s="10">
        <f t="shared" si="0"/>
        <v>6</v>
      </c>
      <c r="B11" s="10" t="s">
        <v>30</v>
      </c>
      <c r="C11" s="10" t="s">
        <v>21</v>
      </c>
      <c r="D11" s="10">
        <v>1302</v>
      </c>
      <c r="E11" s="10">
        <v>13</v>
      </c>
      <c r="F11" s="10" t="s">
        <v>22</v>
      </c>
      <c r="G11" s="10">
        <v>2.9</v>
      </c>
      <c r="H11" s="10">
        <f>VLOOKUP(B11,'[1]20座'!$B$4:$J$40,7,0)</f>
        <v>134.35</v>
      </c>
      <c r="I11" s="25">
        <f>VLOOKUP(B11,'[1]20座'!$B$4:$J$40,8,0)</f>
        <v>26.34</v>
      </c>
      <c r="J11" s="26">
        <f t="shared" si="3"/>
        <v>108.01</v>
      </c>
      <c r="K11" s="26">
        <f t="shared" si="4"/>
        <v>7865.17</v>
      </c>
      <c r="L11" s="26">
        <f t="shared" si="5"/>
        <v>9783.22</v>
      </c>
      <c r="M11" s="10">
        <v>1056686</v>
      </c>
      <c r="N11" s="26" t="s">
        <v>23</v>
      </c>
      <c r="O11" s="27" t="s">
        <v>24</v>
      </c>
      <c r="P11" s="28"/>
    </row>
    <row r="12" s="1" customFormat="1" ht="19.5" customHeight="1" spans="1:19">
      <c r="A12" s="10">
        <f t="shared" si="0"/>
        <v>7</v>
      </c>
      <c r="B12" s="10" t="s">
        <v>31</v>
      </c>
      <c r="C12" s="10" t="s">
        <v>21</v>
      </c>
      <c r="D12" s="10">
        <v>1402</v>
      </c>
      <c r="E12" s="10">
        <v>14</v>
      </c>
      <c r="F12" s="10" t="s">
        <v>22</v>
      </c>
      <c r="G12" s="10">
        <v>2.9</v>
      </c>
      <c r="H12" s="10">
        <f>VLOOKUP(B12,'[1]20座'!$B$4:$J$40,7,0)</f>
        <v>134.35</v>
      </c>
      <c r="I12" s="25">
        <f>VLOOKUP(B12,'[1]20座'!$B$4:$J$40,8,0)</f>
        <v>26.34</v>
      </c>
      <c r="J12" s="26">
        <f t="shared" si="3"/>
        <v>108.01</v>
      </c>
      <c r="K12" s="26">
        <f t="shared" si="4"/>
        <v>8357.72</v>
      </c>
      <c r="L12" s="26">
        <f t="shared" si="5"/>
        <v>10395.89</v>
      </c>
      <c r="M12" s="10">
        <v>1122860</v>
      </c>
      <c r="N12" s="26" t="s">
        <v>23</v>
      </c>
      <c r="O12" s="27" t="s">
        <v>24</v>
      </c>
      <c r="P12" s="28"/>
      <c r="S12" s="2"/>
    </row>
    <row r="13" s="1" customFormat="1" ht="19.5" customHeight="1" spans="1:16">
      <c r="A13" s="10">
        <f t="shared" si="0"/>
        <v>8</v>
      </c>
      <c r="B13" s="10" t="s">
        <v>32</v>
      </c>
      <c r="C13" s="10" t="s">
        <v>21</v>
      </c>
      <c r="D13" s="10">
        <v>1502</v>
      </c>
      <c r="E13" s="10">
        <v>15</v>
      </c>
      <c r="F13" s="10" t="s">
        <v>22</v>
      </c>
      <c r="G13" s="10">
        <v>2.9</v>
      </c>
      <c r="H13" s="10">
        <f>VLOOKUP(B13,'[1]20座'!$B$4:$J$40,7,0)</f>
        <v>134.35</v>
      </c>
      <c r="I13" s="25">
        <f>VLOOKUP(B13,'[1]20座'!$B$4:$J$40,8,0)</f>
        <v>26.34</v>
      </c>
      <c r="J13" s="26">
        <f t="shared" si="3"/>
        <v>108.01</v>
      </c>
      <c r="K13" s="26">
        <f t="shared" si="4"/>
        <v>7862.72</v>
      </c>
      <c r="L13" s="26">
        <f t="shared" si="5"/>
        <v>9780.17</v>
      </c>
      <c r="M13" s="10">
        <v>1056356</v>
      </c>
      <c r="N13" s="26" t="s">
        <v>23</v>
      </c>
      <c r="O13" s="27" t="s">
        <v>24</v>
      </c>
      <c r="P13" s="28"/>
    </row>
    <row r="14" s="1" customFormat="1" ht="19.5" customHeight="1" spans="1:16">
      <c r="A14" s="10">
        <f t="shared" si="0"/>
        <v>9</v>
      </c>
      <c r="B14" s="10" t="s">
        <v>33</v>
      </c>
      <c r="C14" s="10" t="s">
        <v>21</v>
      </c>
      <c r="D14" s="10">
        <v>1602</v>
      </c>
      <c r="E14" s="10">
        <v>16</v>
      </c>
      <c r="F14" s="10" t="s">
        <v>22</v>
      </c>
      <c r="G14" s="10">
        <v>2.9</v>
      </c>
      <c r="H14" s="10">
        <f>VLOOKUP(B14,'[1]20座'!$B$4:$J$40,7,0)</f>
        <v>134.35</v>
      </c>
      <c r="I14" s="25">
        <f>VLOOKUP(B14,'[1]20座'!$B$4:$J$40,8,0)</f>
        <v>26.34</v>
      </c>
      <c r="J14" s="26">
        <f t="shared" si="3"/>
        <v>108.01</v>
      </c>
      <c r="K14" s="26">
        <f t="shared" si="4"/>
        <v>7886.1</v>
      </c>
      <c r="L14" s="26">
        <f t="shared" si="5"/>
        <v>9809.25</v>
      </c>
      <c r="M14" s="10">
        <v>1059497</v>
      </c>
      <c r="N14" s="26" t="s">
        <v>23</v>
      </c>
      <c r="O14" s="27" t="s">
        <v>24</v>
      </c>
      <c r="P14" s="28"/>
    </row>
    <row r="15" s="1" customFormat="1" ht="19.5" customHeight="1" spans="1:16">
      <c r="A15" s="10">
        <f t="shared" si="0"/>
        <v>10</v>
      </c>
      <c r="B15" s="10" t="s">
        <v>34</v>
      </c>
      <c r="C15" s="10" t="s">
        <v>21</v>
      </c>
      <c r="D15" s="10">
        <v>1701</v>
      </c>
      <c r="E15" s="10">
        <v>17</v>
      </c>
      <c r="F15" s="10" t="s">
        <v>22</v>
      </c>
      <c r="G15" s="10">
        <v>2.9</v>
      </c>
      <c r="H15" s="10">
        <f>VLOOKUP(B15,'[1]20座'!$B$4:$J$40,7,0)</f>
        <v>131.85</v>
      </c>
      <c r="I15" s="25">
        <f>VLOOKUP(B15,'[1]20座'!$B$4:$J$40,8,0)</f>
        <v>25.85</v>
      </c>
      <c r="J15" s="26">
        <f t="shared" si="3"/>
        <v>106</v>
      </c>
      <c r="K15" s="26">
        <f t="shared" si="4"/>
        <v>7877.85</v>
      </c>
      <c r="L15" s="26">
        <f t="shared" si="5"/>
        <v>9799</v>
      </c>
      <c r="M15" s="10">
        <v>1038694</v>
      </c>
      <c r="N15" s="26" t="s">
        <v>23</v>
      </c>
      <c r="O15" s="27" t="s">
        <v>24</v>
      </c>
      <c r="P15" s="28"/>
    </row>
    <row r="16" s="1" customFormat="1" ht="19.5" customHeight="1" spans="1:16">
      <c r="A16" s="10">
        <f t="shared" si="0"/>
        <v>11</v>
      </c>
      <c r="B16" s="10" t="s">
        <v>35</v>
      </c>
      <c r="C16" s="10" t="s">
        <v>21</v>
      </c>
      <c r="D16" s="10">
        <v>1801</v>
      </c>
      <c r="E16" s="10">
        <v>18</v>
      </c>
      <c r="F16" s="10" t="s">
        <v>22</v>
      </c>
      <c r="G16" s="10">
        <v>2.9</v>
      </c>
      <c r="H16" s="10">
        <f>VLOOKUP(B16,'[1]20座'!$B$4:$J$40,7,0)</f>
        <v>131.85</v>
      </c>
      <c r="I16" s="25">
        <f>VLOOKUP(B16,'[1]20座'!$B$4:$J$40,8,0)</f>
        <v>25.85</v>
      </c>
      <c r="J16" s="26">
        <f t="shared" si="3"/>
        <v>106</v>
      </c>
      <c r="K16" s="26">
        <f t="shared" si="4"/>
        <v>7343.77</v>
      </c>
      <c r="L16" s="26">
        <f t="shared" si="5"/>
        <v>9134.68</v>
      </c>
      <c r="M16" s="10">
        <v>968276</v>
      </c>
      <c r="N16" s="26" t="s">
        <v>23</v>
      </c>
      <c r="O16" s="27" t="s">
        <v>24</v>
      </c>
      <c r="P16" s="28"/>
    </row>
    <row r="17" s="1" customFormat="1" ht="19.5" customHeight="1" spans="1:16">
      <c r="A17" s="10">
        <f t="shared" si="0"/>
        <v>12</v>
      </c>
      <c r="B17" s="10" t="s">
        <v>36</v>
      </c>
      <c r="C17" s="10" t="s">
        <v>21</v>
      </c>
      <c r="D17" s="10">
        <v>1802</v>
      </c>
      <c r="E17" s="10">
        <v>18</v>
      </c>
      <c r="F17" s="10" t="s">
        <v>22</v>
      </c>
      <c r="G17" s="10">
        <v>2.9</v>
      </c>
      <c r="H17" s="10">
        <f>VLOOKUP(B17,'[1]20座'!$B$4:$J$40,7,0)</f>
        <v>134.35</v>
      </c>
      <c r="I17" s="25">
        <f>VLOOKUP(B17,'[1]20座'!$B$4:$J$40,8,0)</f>
        <v>26.34</v>
      </c>
      <c r="J17" s="26">
        <f t="shared" si="3"/>
        <v>108.01</v>
      </c>
      <c r="K17" s="26">
        <f t="shared" si="4"/>
        <v>8177.86</v>
      </c>
      <c r="L17" s="26">
        <f t="shared" si="5"/>
        <v>10172.16</v>
      </c>
      <c r="M17" s="10">
        <v>1098695</v>
      </c>
      <c r="N17" s="26" t="s">
        <v>23</v>
      </c>
      <c r="O17" s="27" t="s">
        <v>24</v>
      </c>
      <c r="P17" s="28"/>
    </row>
    <row r="18" s="1" customFormat="1" ht="19.5" customHeight="1" spans="1:16">
      <c r="A18" s="10">
        <f t="shared" si="0"/>
        <v>13</v>
      </c>
      <c r="B18" s="10" t="s">
        <v>37</v>
      </c>
      <c r="C18" s="10" t="s">
        <v>21</v>
      </c>
      <c r="D18" s="10">
        <v>201</v>
      </c>
      <c r="E18" s="10">
        <v>2</v>
      </c>
      <c r="F18" s="10" t="s">
        <v>22</v>
      </c>
      <c r="G18" s="10">
        <v>2.9</v>
      </c>
      <c r="H18" s="10">
        <f>VLOOKUP(B18,'[1]20座'!$B$4:$J$40,7,0)</f>
        <v>131.85</v>
      </c>
      <c r="I18" s="25">
        <f>VLOOKUP(B18,'[1]20座'!$B$4:$J$40,8,0)</f>
        <v>25.85</v>
      </c>
      <c r="J18" s="26">
        <f t="shared" si="3"/>
        <v>106</v>
      </c>
      <c r="K18" s="26">
        <f t="shared" si="4"/>
        <v>6909.92</v>
      </c>
      <c r="L18" s="26">
        <f t="shared" si="5"/>
        <v>8595.03</v>
      </c>
      <c r="M18" s="10">
        <v>911073</v>
      </c>
      <c r="N18" s="26" t="s">
        <v>23</v>
      </c>
      <c r="O18" s="27" t="s">
        <v>24</v>
      </c>
      <c r="P18" s="28"/>
    </row>
    <row r="19" s="1" customFormat="1" ht="19.5" customHeight="1" spans="1:16">
      <c r="A19" s="10">
        <f t="shared" si="0"/>
        <v>14</v>
      </c>
      <c r="B19" s="10" t="s">
        <v>38</v>
      </c>
      <c r="C19" s="10" t="s">
        <v>21</v>
      </c>
      <c r="D19" s="10">
        <v>202</v>
      </c>
      <c r="E19" s="10">
        <v>2</v>
      </c>
      <c r="F19" s="10" t="s">
        <v>22</v>
      </c>
      <c r="G19" s="10">
        <v>2.9</v>
      </c>
      <c r="H19" s="10">
        <f>VLOOKUP(B19,'[1]20座'!$B$4:$J$40,7,0)</f>
        <v>134.35</v>
      </c>
      <c r="I19" s="25">
        <f>VLOOKUP(B19,'[1]20座'!$B$4:$J$40,8,0)</f>
        <v>26.34</v>
      </c>
      <c r="J19" s="26">
        <f t="shared" si="3"/>
        <v>108.01</v>
      </c>
      <c r="K19" s="26">
        <f t="shared" si="4"/>
        <v>7715.39</v>
      </c>
      <c r="L19" s="26">
        <f t="shared" si="5"/>
        <v>9596.92</v>
      </c>
      <c r="M19" s="10">
        <v>1036563</v>
      </c>
      <c r="N19" s="26" t="s">
        <v>23</v>
      </c>
      <c r="O19" s="27" t="s">
        <v>24</v>
      </c>
      <c r="P19" s="28"/>
    </row>
    <row r="20" s="1" customFormat="1" ht="19.5" customHeight="1" spans="1:16">
      <c r="A20" s="10">
        <f t="shared" si="0"/>
        <v>15</v>
      </c>
      <c r="B20" s="10" t="s">
        <v>39</v>
      </c>
      <c r="C20" s="10" t="s">
        <v>21</v>
      </c>
      <c r="D20" s="10">
        <v>301</v>
      </c>
      <c r="E20" s="10">
        <v>3</v>
      </c>
      <c r="F20" s="10" t="s">
        <v>22</v>
      </c>
      <c r="G20" s="10">
        <v>2.9</v>
      </c>
      <c r="H20" s="10">
        <f>VLOOKUP(B20,'[1]20座'!$B$4:$J$40,7,0)</f>
        <v>131.85</v>
      </c>
      <c r="I20" s="25">
        <f>VLOOKUP(B20,'[1]20座'!$B$4:$J$40,8,0)</f>
        <v>25.85</v>
      </c>
      <c r="J20" s="26">
        <f t="shared" si="3"/>
        <v>106</v>
      </c>
      <c r="K20" s="26">
        <f t="shared" si="4"/>
        <v>7132.61</v>
      </c>
      <c r="L20" s="26">
        <f t="shared" si="5"/>
        <v>8872.02</v>
      </c>
      <c r="M20" s="10">
        <v>940434</v>
      </c>
      <c r="N20" s="26" t="s">
        <v>23</v>
      </c>
      <c r="O20" s="27" t="s">
        <v>24</v>
      </c>
      <c r="P20" s="28"/>
    </row>
    <row r="21" s="1" customFormat="1" ht="19.5" customHeight="1" spans="1:16">
      <c r="A21" s="10">
        <f t="shared" si="0"/>
        <v>16</v>
      </c>
      <c r="B21" s="10" t="s">
        <v>40</v>
      </c>
      <c r="C21" s="10" t="s">
        <v>21</v>
      </c>
      <c r="D21" s="10">
        <v>302</v>
      </c>
      <c r="E21" s="10">
        <v>3</v>
      </c>
      <c r="F21" s="10" t="s">
        <v>22</v>
      </c>
      <c r="G21" s="10">
        <v>2.9</v>
      </c>
      <c r="H21" s="10">
        <f>VLOOKUP(B21,'[1]20座'!$B$4:$J$40,7,0)</f>
        <v>134.35</v>
      </c>
      <c r="I21" s="25">
        <f>VLOOKUP(B21,'[1]20座'!$B$4:$J$40,8,0)</f>
        <v>26.34</v>
      </c>
      <c r="J21" s="26">
        <f t="shared" si="3"/>
        <v>108.01</v>
      </c>
      <c r="K21" s="26">
        <f t="shared" si="4"/>
        <v>8023.71</v>
      </c>
      <c r="L21" s="26">
        <f t="shared" si="5"/>
        <v>9980.42</v>
      </c>
      <c r="M21" s="10">
        <v>1077985</v>
      </c>
      <c r="N21" s="26" t="s">
        <v>23</v>
      </c>
      <c r="O21" s="27" t="s">
        <v>24</v>
      </c>
      <c r="P21" s="28"/>
    </row>
    <row r="22" s="1" customFormat="1" ht="19.5" customHeight="1" spans="1:16">
      <c r="A22" s="10">
        <f t="shared" si="0"/>
        <v>17</v>
      </c>
      <c r="B22" s="10" t="s">
        <v>41</v>
      </c>
      <c r="C22" s="10" t="s">
        <v>21</v>
      </c>
      <c r="D22" s="10">
        <v>401</v>
      </c>
      <c r="E22" s="10">
        <v>4</v>
      </c>
      <c r="F22" s="10" t="s">
        <v>22</v>
      </c>
      <c r="G22" s="10">
        <v>2.9</v>
      </c>
      <c r="H22" s="10">
        <f>VLOOKUP(B22,'[1]20座'!$B$4:$J$40,7,0)</f>
        <v>131.85</v>
      </c>
      <c r="I22" s="25">
        <f>VLOOKUP(B22,'[1]20座'!$B$4:$J$40,8,0)</f>
        <v>25.85</v>
      </c>
      <c r="J22" s="26">
        <f t="shared" si="3"/>
        <v>106</v>
      </c>
      <c r="K22" s="26">
        <f t="shared" si="4"/>
        <v>8166.04</v>
      </c>
      <c r="L22" s="26">
        <f t="shared" si="5"/>
        <v>10157.48</v>
      </c>
      <c r="M22" s="10">
        <v>1076693</v>
      </c>
      <c r="N22" s="26" t="s">
        <v>23</v>
      </c>
      <c r="O22" s="27" t="s">
        <v>24</v>
      </c>
      <c r="P22" s="28"/>
    </row>
    <row r="23" s="1" customFormat="1" ht="19.5" customHeight="1" spans="1:16">
      <c r="A23" s="10">
        <f t="shared" si="0"/>
        <v>18</v>
      </c>
      <c r="B23" s="10" t="s">
        <v>42</v>
      </c>
      <c r="C23" s="10" t="s">
        <v>21</v>
      </c>
      <c r="D23" s="10">
        <v>402</v>
      </c>
      <c r="E23" s="10">
        <v>4</v>
      </c>
      <c r="F23" s="10" t="s">
        <v>22</v>
      </c>
      <c r="G23" s="10">
        <v>2.9</v>
      </c>
      <c r="H23" s="10">
        <f>VLOOKUP(B23,'[1]20座'!$B$4:$J$40,7,0)</f>
        <v>134.35</v>
      </c>
      <c r="I23" s="25">
        <f>VLOOKUP(B23,'[1]20座'!$B$4:$J$40,8,0)</f>
        <v>26.34</v>
      </c>
      <c r="J23" s="26">
        <f t="shared" si="3"/>
        <v>108.01</v>
      </c>
      <c r="K23" s="26">
        <f t="shared" si="4"/>
        <v>8229.25</v>
      </c>
      <c r="L23" s="26">
        <f t="shared" si="5"/>
        <v>10236.09</v>
      </c>
      <c r="M23" s="10">
        <v>1105600</v>
      </c>
      <c r="N23" s="26" t="s">
        <v>23</v>
      </c>
      <c r="O23" s="27" t="s">
        <v>24</v>
      </c>
      <c r="P23" s="28"/>
    </row>
    <row r="24" s="1" customFormat="1" ht="19.5" customHeight="1" spans="1:16">
      <c r="A24" s="10">
        <f t="shared" si="0"/>
        <v>19</v>
      </c>
      <c r="B24" s="10" t="s">
        <v>43</v>
      </c>
      <c r="C24" s="10" t="s">
        <v>21</v>
      </c>
      <c r="D24" s="10">
        <v>501</v>
      </c>
      <c r="E24" s="10">
        <v>5</v>
      </c>
      <c r="F24" s="10" t="s">
        <v>22</v>
      </c>
      <c r="G24" s="10">
        <v>2.9</v>
      </c>
      <c r="H24" s="10">
        <f>VLOOKUP(B24,'[1]20座'!$B$4:$J$40,7,0)</f>
        <v>131.85</v>
      </c>
      <c r="I24" s="25">
        <f>VLOOKUP(B24,'[1]20座'!$B$4:$J$40,8,0)</f>
        <v>25.85</v>
      </c>
      <c r="J24" s="26">
        <f t="shared" si="3"/>
        <v>106</v>
      </c>
      <c r="K24" s="26">
        <f t="shared" si="4"/>
        <v>7450.21</v>
      </c>
      <c r="L24" s="26">
        <f t="shared" si="5"/>
        <v>9267.08</v>
      </c>
      <c r="M24" s="10">
        <v>982310</v>
      </c>
      <c r="N24" s="26" t="s">
        <v>23</v>
      </c>
      <c r="O24" s="27" t="s">
        <v>24</v>
      </c>
      <c r="P24" s="28"/>
    </row>
    <row r="25" s="1" customFormat="1" ht="19.5" customHeight="1" spans="1:16">
      <c r="A25" s="10">
        <f t="shared" si="0"/>
        <v>20</v>
      </c>
      <c r="B25" s="10" t="s">
        <v>44</v>
      </c>
      <c r="C25" s="10" t="s">
        <v>21</v>
      </c>
      <c r="D25" s="10">
        <v>502</v>
      </c>
      <c r="E25" s="10">
        <v>5</v>
      </c>
      <c r="F25" s="10" t="s">
        <v>22</v>
      </c>
      <c r="G25" s="10">
        <v>2.9</v>
      </c>
      <c r="H25" s="10">
        <f>VLOOKUP(B25,'[1]20座'!$B$4:$J$40,7,0)</f>
        <v>134.35</v>
      </c>
      <c r="I25" s="25">
        <f>VLOOKUP(B25,'[1]20座'!$B$4:$J$40,8,0)</f>
        <v>26.34</v>
      </c>
      <c r="J25" s="26">
        <f t="shared" si="3"/>
        <v>108.01</v>
      </c>
      <c r="K25" s="26">
        <f t="shared" si="4"/>
        <v>7465.49</v>
      </c>
      <c r="L25" s="26">
        <f t="shared" si="5"/>
        <v>9286.08</v>
      </c>
      <c r="M25" s="10">
        <v>1002989</v>
      </c>
      <c r="N25" s="26" t="s">
        <v>23</v>
      </c>
      <c r="O25" s="27" t="s">
        <v>24</v>
      </c>
      <c r="P25" s="28"/>
    </row>
    <row r="26" s="1" customFormat="1" ht="19.5" customHeight="1" spans="1:19">
      <c r="A26" s="10">
        <f t="shared" si="0"/>
        <v>21</v>
      </c>
      <c r="B26" s="10" t="s">
        <v>45</v>
      </c>
      <c r="C26" s="10" t="s">
        <v>21</v>
      </c>
      <c r="D26" s="10">
        <v>601</v>
      </c>
      <c r="E26" s="10">
        <v>6</v>
      </c>
      <c r="F26" s="10" t="s">
        <v>22</v>
      </c>
      <c r="G26" s="10">
        <v>2.9</v>
      </c>
      <c r="H26" s="10">
        <f>VLOOKUP(B26,'[1]20座'!$B$4:$J$40,7,0)</f>
        <v>131.85</v>
      </c>
      <c r="I26" s="25">
        <f>VLOOKUP(B26,'[1]20座'!$B$4:$J$40,8,0)</f>
        <v>25.85</v>
      </c>
      <c r="J26" s="26">
        <f t="shared" si="3"/>
        <v>106</v>
      </c>
      <c r="K26" s="26">
        <f t="shared" si="4"/>
        <v>8320.21</v>
      </c>
      <c r="L26" s="26">
        <f t="shared" si="5"/>
        <v>10349.25</v>
      </c>
      <c r="M26" s="10">
        <v>1097020</v>
      </c>
      <c r="N26" s="26" t="s">
        <v>23</v>
      </c>
      <c r="O26" s="27" t="s">
        <v>24</v>
      </c>
      <c r="P26" s="28"/>
      <c r="S26"/>
    </row>
    <row r="27" s="1" customFormat="1" ht="19.5" customHeight="1" spans="1:19">
      <c r="A27" s="10">
        <f t="shared" si="0"/>
        <v>22</v>
      </c>
      <c r="B27" s="10" t="s">
        <v>46</v>
      </c>
      <c r="C27" s="10" t="s">
        <v>21</v>
      </c>
      <c r="D27" s="10">
        <v>602</v>
      </c>
      <c r="E27" s="10">
        <v>6</v>
      </c>
      <c r="F27" s="10" t="s">
        <v>22</v>
      </c>
      <c r="G27" s="10">
        <v>2.9</v>
      </c>
      <c r="H27" s="10">
        <f>VLOOKUP(B27,'[1]20座'!$B$4:$J$40,7,0)</f>
        <v>134.35</v>
      </c>
      <c r="I27" s="25">
        <f>VLOOKUP(B27,'[1]20座'!$B$4:$J$40,8,0)</f>
        <v>26.34</v>
      </c>
      <c r="J27" s="26">
        <f t="shared" si="3"/>
        <v>108.01</v>
      </c>
      <c r="K27" s="26">
        <f t="shared" si="4"/>
        <v>8383.41</v>
      </c>
      <c r="L27" s="26">
        <f t="shared" si="5"/>
        <v>10427.84</v>
      </c>
      <c r="M27" s="10">
        <v>1126311</v>
      </c>
      <c r="N27" s="26" t="s">
        <v>23</v>
      </c>
      <c r="O27" s="27" t="s">
        <v>24</v>
      </c>
      <c r="P27" s="28"/>
      <c r="S27"/>
    </row>
    <row r="28" s="1" customFormat="1" ht="19.5" customHeight="1" spans="1:19">
      <c r="A28" s="10">
        <f t="shared" si="0"/>
        <v>23</v>
      </c>
      <c r="B28" s="10" t="s">
        <v>47</v>
      </c>
      <c r="C28" s="10" t="s">
        <v>21</v>
      </c>
      <c r="D28" s="10">
        <v>702</v>
      </c>
      <c r="E28" s="10">
        <v>7</v>
      </c>
      <c r="F28" s="10" t="s">
        <v>22</v>
      </c>
      <c r="G28" s="10">
        <v>2.9</v>
      </c>
      <c r="H28" s="10">
        <f>VLOOKUP(B28,'[1]20座'!$B$4:$J$40,7,0)</f>
        <v>134.35</v>
      </c>
      <c r="I28" s="25">
        <f>VLOOKUP(B28,'[1]20座'!$B$4:$J$40,8,0)</f>
        <v>26.34</v>
      </c>
      <c r="J28" s="26">
        <f t="shared" si="3"/>
        <v>108.01</v>
      </c>
      <c r="K28" s="26">
        <f t="shared" si="4"/>
        <v>8434.8</v>
      </c>
      <c r="L28" s="26">
        <f t="shared" si="5"/>
        <v>10491.76</v>
      </c>
      <c r="M28" s="10">
        <v>1133215</v>
      </c>
      <c r="N28" s="26" t="s">
        <v>23</v>
      </c>
      <c r="O28" s="27" t="s">
        <v>24</v>
      </c>
      <c r="P28" s="28"/>
      <c r="S28"/>
    </row>
    <row r="29" s="1" customFormat="1" ht="19.5" customHeight="1" spans="1:19">
      <c r="A29" s="10">
        <f t="shared" si="0"/>
        <v>24</v>
      </c>
      <c r="B29" s="10" t="s">
        <v>48</v>
      </c>
      <c r="C29" s="10" t="s">
        <v>21</v>
      </c>
      <c r="D29" s="10">
        <v>802</v>
      </c>
      <c r="E29" s="10">
        <v>8</v>
      </c>
      <c r="F29" s="10" t="s">
        <v>22</v>
      </c>
      <c r="G29" s="10">
        <v>2.9</v>
      </c>
      <c r="H29" s="10">
        <f>VLOOKUP(B29,'[1]20座'!$B$4:$J$40,7,0)</f>
        <v>134.35</v>
      </c>
      <c r="I29" s="25">
        <f>VLOOKUP(B29,'[1]20座'!$B$4:$J$40,8,0)</f>
        <v>26.34</v>
      </c>
      <c r="J29" s="26">
        <f t="shared" si="3"/>
        <v>108.01</v>
      </c>
      <c r="K29" s="26">
        <f t="shared" si="4"/>
        <v>8486.18</v>
      </c>
      <c r="L29" s="26">
        <f t="shared" si="5"/>
        <v>10555.67</v>
      </c>
      <c r="M29" s="10">
        <v>1140118</v>
      </c>
      <c r="N29" s="26" t="s">
        <v>23</v>
      </c>
      <c r="O29" s="27" t="s">
        <v>24</v>
      </c>
      <c r="P29" s="28"/>
      <c r="S29"/>
    </row>
    <row r="30" s="2" customFormat="1" ht="19.5" customHeight="1" spans="1:19">
      <c r="A30" s="11" t="s">
        <v>49</v>
      </c>
      <c r="B30" s="11"/>
      <c r="C30" s="12"/>
      <c r="D30" s="12"/>
      <c r="E30" s="12"/>
      <c r="F30" s="12"/>
      <c r="G30" s="13"/>
      <c r="H30" s="10">
        <f>SUM(H6:H29)</f>
        <v>3201.73</v>
      </c>
      <c r="I30" s="10">
        <f>SUM(I6:I29)</f>
        <v>627.72</v>
      </c>
      <c r="J30" s="29">
        <f>ROUND(SUM(J6:J29),2)</f>
        <v>2574.01</v>
      </c>
      <c r="K30" s="30">
        <f>ROUND(M30/H30,0)</f>
        <v>7956</v>
      </c>
      <c r="L30" s="30">
        <f t="shared" si="5"/>
        <v>9896.32</v>
      </c>
      <c r="M30" s="31">
        <f>SUM(M6:M29)</f>
        <v>25473220</v>
      </c>
      <c r="N30" s="26" t="s">
        <v>23</v>
      </c>
      <c r="O30" s="32" t="s">
        <v>24</v>
      </c>
      <c r="P30" s="33"/>
      <c r="Q30" s="1"/>
      <c r="S30"/>
    </row>
    <row r="31" s="2" customFormat="1" ht="32.25" customHeight="1" spans="1:17">
      <c r="A31" s="14" t="str">
        <f>"本栋销售住宅共"&amp;COUNTA(D6:D29)&amp;"套，销售住宅总建筑面积："&amp;H30&amp;"㎡，套内面积："&amp;J30&amp;"㎡，分摊面积："&amp;I30&amp;"㎡，销售均价："&amp;K30&amp;"元/㎡（建筑面积）、"&amp;L30&amp;"元/㎡（套内建筑面积）。"</f>
        <v>本栋销售住宅共24套，销售住宅总建筑面积：3201.73㎡，套内面积：2574.01㎡，分摊面积：627.72㎡，销售均价：7956元/㎡（建筑面积）、9896.32元/㎡（套内建筑面积）。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4"/>
      <c r="Q31" s="1"/>
    </row>
    <row r="32" s="2" customFormat="1" ht="51.75" customHeight="1" spans="1:17">
      <c r="A32" s="16" t="s">
        <v>50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"/>
    </row>
    <row r="33" s="2" customFormat="1" ht="25" customHeight="1" spans="1:17">
      <c r="A33" s="17" t="s">
        <v>51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 t="s">
        <v>52</v>
      </c>
      <c r="M33" s="17"/>
      <c r="N33" s="17"/>
      <c r="O33" s="18"/>
      <c r="P33" s="18"/>
      <c r="Q33" s="1"/>
    </row>
    <row r="34" s="2" customFormat="1" ht="25" customHeight="1" spans="1:17">
      <c r="A34" s="17" t="s">
        <v>53</v>
      </c>
      <c r="B34" s="17"/>
      <c r="C34" s="17"/>
      <c r="D34" s="17"/>
      <c r="E34" s="17"/>
      <c r="F34" s="17"/>
      <c r="G34" s="18"/>
      <c r="H34" s="18"/>
      <c r="I34" s="18"/>
      <c r="J34" s="18"/>
      <c r="K34" s="18"/>
      <c r="L34" s="17" t="s">
        <v>54</v>
      </c>
      <c r="M34" s="17"/>
      <c r="N34" s="17"/>
      <c r="O34" s="18"/>
      <c r="P34" s="18"/>
      <c r="Q34" s="1"/>
    </row>
    <row r="35" s="2" customFormat="1" ht="25" customHeight="1" spans="1:17">
      <c r="A35" s="17" t="s">
        <v>55</v>
      </c>
      <c r="B35" s="17"/>
      <c r="C35" s="17"/>
      <c r="D35" s="17"/>
      <c r="E35" s="17"/>
      <c r="F35" s="17"/>
      <c r="Q35" s="1"/>
    </row>
    <row r="36" s="2" customFormat="1" ht="25" customHeight="1" spans="8:8">
      <c r="H36" s="19"/>
    </row>
    <row r="37" s="2" customFormat="1" ht="25" customHeight="1"/>
    <row r="38" s="2" customFormat="1" ht="25" customHeight="1"/>
    <row r="39" s="2" customFormat="1" ht="25" customHeight="1"/>
    <row r="40" s="2" customFormat="1" ht="25" customHeight="1"/>
    <row r="41" s="2" customFormat="1" ht="25" customHeight="1"/>
    <row r="42" s="2" customFormat="1" ht="25" customHeight="1"/>
    <row r="43" s="2" customFormat="1" ht="25" customHeight="1"/>
    <row r="44" s="2" customFormat="1" ht="31" customHeight="1"/>
    <row r="45" ht="42" customHeight="1"/>
    <row r="46" ht="52" customHeight="1"/>
    <row r="47" ht="27" customHeight="1"/>
    <row r="48" ht="26.25" customHeight="1"/>
  </sheetData>
  <sortState ref="S1:S48">
    <sortCondition ref="S1"/>
  </sortState>
  <mergeCells count="28">
    <mergeCell ref="A1:C1"/>
    <mergeCell ref="A2:P2"/>
    <mergeCell ref="A3:H3"/>
    <mergeCell ref="A30:G30"/>
    <mergeCell ref="A31:P31"/>
    <mergeCell ref="A32:P32"/>
    <mergeCell ref="A33:F33"/>
    <mergeCell ref="L33:M33"/>
    <mergeCell ref="A34:F34"/>
    <mergeCell ref="L34:M34"/>
    <mergeCell ref="A35:F3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P6:P30"/>
  </mergeCells>
  <pageMargins left="0.551181102362205" right="0.393700787401575" top="0.590551181102362" bottom="0.590551181102362" header="0.196850393700787" footer="0.1574803149606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20座 (2024.2)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yanyanya</cp:lastModifiedBy>
  <dcterms:created xsi:type="dcterms:W3CDTF">2011-04-26T02:07:00Z</dcterms:created>
  <cp:lastPrinted>2023-07-10T02:52:00Z</cp:lastPrinted>
  <dcterms:modified xsi:type="dcterms:W3CDTF">2024-03-06T07:42:38Z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