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<sst xmlns="http://schemas.openxmlformats.org/spreadsheetml/2006/main" count="128" uniqueCount="56">
  <si>
    <t>附件2</t>
  </si>
  <si>
    <t>清远市新建商品住房销售价格备案表</t>
  </si>
  <si>
    <t>房地产开发企业名称或中介服务机构名称：清远市马扬房地产发展有限公司</t>
  </si>
  <si>
    <t>项目(楼盘)名称：</t>
  </si>
  <si>
    <t>翔隆花园8#楼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</si>
  <si>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</si>
  <si>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</si>
  <si>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</si>
  <si>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</si>
  <si>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</si>
  <si>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</si>
  <si>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</si>
  <si>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</si>
  <si>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</si>
  <si>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</si>
  <si>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</si>
  <si>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</si>
  <si>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</si>
  <si>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</si>
  <si>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</si>
  <si>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住宅201</t>
  </si>
  <si>
    <t>三房二厅两卫</t>
  </si>
  <si>
    <t>未售</t>
  </si>
  <si>
    <t>毛坯</t>
  </si>
  <si>
    <t>住宅203</t>
  </si>
  <si>
    <t>住宅204</t>
  </si>
  <si>
    <t>住宅301</t>
  </si>
  <si>
    <t>住宅303</t>
  </si>
  <si>
    <t>住宅304</t>
  </si>
  <si>
    <t>住宅401</t>
  </si>
  <si>
    <t>住宅403</t>
  </si>
  <si>
    <t>住宅404</t>
  </si>
  <si>
    <t>住宅503</t>
  </si>
  <si>
    <t>住宅1304</t>
  </si>
  <si>
    <t>住宅1403</t>
  </si>
  <si>
    <t>住宅1404</t>
  </si>
  <si>
    <t>住宅1504</t>
  </si>
  <si>
    <t>住宅1604</t>
  </si>
  <si>
    <t>住宅1801</t>
  </si>
  <si>
    <t>住宅1803</t>
  </si>
  <si>
    <t>住宅1804</t>
  </si>
  <si>
    <t>住宅1903</t>
  </si>
  <si>
    <t>住宅1904</t>
  </si>
  <si>
    <t>住宅2001</t>
  </si>
  <si>
    <t>住宅2003</t>
  </si>
  <si>
    <t>住宅2004</t>
  </si>
  <si>
    <t>住宅2103</t>
  </si>
  <si>
    <t>住宅2104</t>
  </si>
  <si>
    <t>本楼栋总面积/均价</t>
  </si>
  <si>
    <t>本栋销售住宅共 25 套，销售住宅总建筑面积：2731.90，套内面积：2234.32㎡，分摊面积：497.58㎡，销售均价：6477元/㎡（建筑面积）、7919元/㎡（套内建筑面积）。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</si>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</sst>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7" fillId="0" borderId="1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77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 wrapText="1"/>
    </xf>
    <xf numFmtId="177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0" fontId="0" fillId="0" borderId="0" xfId="25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4">
      <selection activeCell="T12" sqref="T12"/>
    </sheetView>
  </sheetViews>
  <sheetFormatPr defaultColWidth="9.00390625" defaultRowHeight="14.25"/>
  <cols>
    <col min="1" max="1" width="4.625" style="0" customWidth="1"/>
    <col min="2" max="2" width="6.75390625" style="0" customWidth="1"/>
    <col min="3" max="3" width="7.875" style="0" customWidth="1"/>
    <col min="4" max="4" width="6.00390625" style="0" customWidth="1"/>
    <col min="5" max="5" width="12.00390625" style="0" customWidth="1"/>
    <col min="6" max="6" width="6.125" style="0" customWidth="1"/>
    <col min="7" max="7" width="9.625" style="0" customWidth="1"/>
    <col min="8" max="8" width="9.00390625" style="0" customWidth="1"/>
    <col min="9" max="9" width="9.625" style="2" customWidth="1"/>
    <col min="10" max="10" width="10.625" style="3" customWidth="1"/>
    <col min="11" max="12" width="11.125" style="3" customWidth="1"/>
    <col min="13" max="13" width="10.00390625" style="0" customWidth="1"/>
    <col min="14" max="14" width="8.75390625" style="0" customWidth="1"/>
    <col min="15" max="15" width="7.625" style="0" customWidth="1"/>
  </cols>
  <sheetData>
    <row r="1" spans="1:2" ht="15.75" customHeight="1">
      <c r="A1" s="4" t="s">
        <v>0</v>
      </c>
      <c r="B1" s="4"/>
    </row>
    <row r="2" spans="1:15" ht="27" customHeight="1">
      <c r="A2" s="5" t="s">
        <v>1</v>
      </c>
      <c r="B2" s="5"/>
      <c r="C2" s="5"/>
      <c r="D2" s="5"/>
      <c r="E2" s="5"/>
      <c r="F2" s="5"/>
      <c r="G2" s="5"/>
      <c r="H2" s="5"/>
      <c r="I2" s="24"/>
      <c r="J2" s="25"/>
      <c r="K2" s="25"/>
      <c r="L2" s="25"/>
      <c r="M2" s="5"/>
      <c r="N2" s="5"/>
      <c r="O2" s="5"/>
    </row>
    <row r="3" spans="1:15" ht="27" customHeight="1">
      <c r="A3" s="6" t="s">
        <v>2</v>
      </c>
      <c r="B3" s="6"/>
      <c r="C3" s="6"/>
      <c r="D3" s="6"/>
      <c r="E3" s="6"/>
      <c r="F3" s="6"/>
      <c r="G3" s="6"/>
      <c r="H3" s="7"/>
      <c r="I3" s="26" t="s">
        <v>3</v>
      </c>
      <c r="K3" s="3" t="s">
        <v>4</v>
      </c>
      <c r="M3" s="7"/>
      <c r="N3" s="27"/>
      <c r="O3" s="27"/>
    </row>
    <row r="4" spans="1:15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28" t="s">
        <v>13</v>
      </c>
      <c r="J4" s="29" t="s">
        <v>14</v>
      </c>
      <c r="K4" s="29" t="s">
        <v>15</v>
      </c>
      <c r="L4" s="30" t="s">
        <v>16</v>
      </c>
      <c r="M4" s="31" t="s">
        <v>17</v>
      </c>
      <c r="N4" s="9" t="s">
        <v>18</v>
      </c>
      <c r="O4" s="8" t="s">
        <v>19</v>
      </c>
    </row>
    <row r="5" spans="1:15" ht="14.25">
      <c r="A5" s="8"/>
      <c r="B5" s="9"/>
      <c r="C5" s="9"/>
      <c r="D5" s="9"/>
      <c r="E5" s="9"/>
      <c r="F5" s="9"/>
      <c r="G5" s="9"/>
      <c r="H5" s="9"/>
      <c r="I5" s="32"/>
      <c r="J5" s="29"/>
      <c r="K5" s="29"/>
      <c r="L5" s="33"/>
      <c r="M5" s="34"/>
      <c r="N5" s="9"/>
      <c r="O5" s="8"/>
    </row>
    <row r="6" spans="1:17" s="1" customFormat="1" ht="18.75" customHeight="1">
      <c r="A6" s="10">
        <v>1</v>
      </c>
      <c r="B6" s="11">
        <v>8</v>
      </c>
      <c r="C6" s="11" t="s">
        <v>20</v>
      </c>
      <c r="D6" s="12">
        <v>2</v>
      </c>
      <c r="E6" s="11" t="s">
        <v>21</v>
      </c>
      <c r="F6" s="10">
        <v>3</v>
      </c>
      <c r="G6" s="13">
        <v>112.96</v>
      </c>
      <c r="H6" s="11">
        <f aca="true" t="shared" si="0" ref="H6:H13">G6-I6</f>
        <v>20.569999999999993</v>
      </c>
      <c r="I6" s="35">
        <v>92.39</v>
      </c>
      <c r="J6" s="36">
        <f>6547*0.95</f>
        <v>6219.65</v>
      </c>
      <c r="K6" s="37">
        <f aca="true" t="shared" si="1" ref="K6:K13">L6/I6</f>
        <v>7604.4160623444095</v>
      </c>
      <c r="L6" s="38">
        <f aca="true" t="shared" si="2" ref="L6:L13">ROUND(J6*G6,0)</f>
        <v>702572</v>
      </c>
      <c r="M6" s="39"/>
      <c r="N6" s="40" t="s">
        <v>22</v>
      </c>
      <c r="O6" s="40" t="s">
        <v>23</v>
      </c>
      <c r="P6" s="41"/>
      <c r="Q6" s="56"/>
    </row>
    <row r="7" spans="1:17" s="1" customFormat="1" ht="18.75" customHeight="1">
      <c r="A7" s="10">
        <v>2</v>
      </c>
      <c r="B7" s="11">
        <v>8</v>
      </c>
      <c r="C7" s="11" t="s">
        <v>24</v>
      </c>
      <c r="D7" s="12">
        <v>2</v>
      </c>
      <c r="E7" s="11" t="s">
        <v>21</v>
      </c>
      <c r="F7" s="10">
        <v>3</v>
      </c>
      <c r="G7" s="13">
        <v>119.74</v>
      </c>
      <c r="H7" s="11">
        <f t="shared" si="0"/>
        <v>21.809999999999988</v>
      </c>
      <c r="I7" s="35">
        <v>97.93</v>
      </c>
      <c r="J7" s="36">
        <f>6495*0.95</f>
        <v>6170.25</v>
      </c>
      <c r="K7" s="37">
        <f t="shared" si="1"/>
        <v>7544.429694679873</v>
      </c>
      <c r="L7" s="38">
        <f t="shared" si="2"/>
        <v>738826</v>
      </c>
      <c r="M7" s="39"/>
      <c r="N7" s="40" t="s">
        <v>22</v>
      </c>
      <c r="O7" s="40" t="s">
        <v>23</v>
      </c>
      <c r="P7" s="42"/>
      <c r="Q7" s="56"/>
    </row>
    <row r="8" spans="1:17" s="1" customFormat="1" ht="18.75" customHeight="1">
      <c r="A8" s="10">
        <v>3</v>
      </c>
      <c r="B8" s="11">
        <v>8</v>
      </c>
      <c r="C8" s="11" t="s">
        <v>25</v>
      </c>
      <c r="D8" s="12">
        <v>2</v>
      </c>
      <c r="E8" s="11" t="s">
        <v>21</v>
      </c>
      <c r="F8" s="10">
        <v>3</v>
      </c>
      <c r="G8" s="13">
        <v>99.04</v>
      </c>
      <c r="H8" s="11">
        <f t="shared" si="0"/>
        <v>18.040000000000006</v>
      </c>
      <c r="I8" s="35">
        <v>81</v>
      </c>
      <c r="J8" s="36">
        <f>6515*0.95</f>
        <v>6189.25</v>
      </c>
      <c r="K8" s="37">
        <f t="shared" si="1"/>
        <v>7567.691358024691</v>
      </c>
      <c r="L8" s="38">
        <f t="shared" si="2"/>
        <v>612983</v>
      </c>
      <c r="M8" s="39"/>
      <c r="N8" s="40" t="s">
        <v>22</v>
      </c>
      <c r="O8" s="40" t="s">
        <v>23</v>
      </c>
      <c r="P8" s="42"/>
      <c r="Q8" s="56"/>
    </row>
    <row r="9" spans="1:17" s="1" customFormat="1" ht="18.75" customHeight="1">
      <c r="A9" s="10">
        <v>4</v>
      </c>
      <c r="B9" s="11">
        <v>8</v>
      </c>
      <c r="C9" s="11" t="s">
        <v>26</v>
      </c>
      <c r="D9" s="12">
        <v>3</v>
      </c>
      <c r="E9" s="11" t="s">
        <v>21</v>
      </c>
      <c r="F9" s="10">
        <v>3</v>
      </c>
      <c r="G9" s="13">
        <v>112.96</v>
      </c>
      <c r="H9" s="11">
        <f t="shared" si="0"/>
        <v>20.569999999999993</v>
      </c>
      <c r="I9" s="35">
        <v>92.39</v>
      </c>
      <c r="J9" s="36">
        <f>6572*0.95</f>
        <v>6243.4</v>
      </c>
      <c r="K9" s="37">
        <f t="shared" si="1"/>
        <v>7633.445178049573</v>
      </c>
      <c r="L9" s="38">
        <f t="shared" si="2"/>
        <v>705254</v>
      </c>
      <c r="M9" s="39"/>
      <c r="N9" s="40" t="s">
        <v>22</v>
      </c>
      <c r="O9" s="40" t="s">
        <v>23</v>
      </c>
      <c r="P9" s="42"/>
      <c r="Q9" s="56"/>
    </row>
    <row r="10" spans="1:17" s="1" customFormat="1" ht="18.75" customHeight="1">
      <c r="A10" s="10">
        <v>5</v>
      </c>
      <c r="B10" s="11">
        <v>8</v>
      </c>
      <c r="C10" s="11" t="s">
        <v>27</v>
      </c>
      <c r="D10" s="12">
        <v>3</v>
      </c>
      <c r="E10" s="11" t="s">
        <v>21</v>
      </c>
      <c r="F10" s="10">
        <v>3</v>
      </c>
      <c r="G10" s="13">
        <v>119.74</v>
      </c>
      <c r="H10" s="11">
        <f t="shared" si="0"/>
        <v>21.809999999999988</v>
      </c>
      <c r="I10" s="35">
        <v>97.93</v>
      </c>
      <c r="J10" s="36">
        <f>6560*0.95</f>
        <v>6232</v>
      </c>
      <c r="K10" s="37">
        <f t="shared" si="1"/>
        <v>7619.932604921883</v>
      </c>
      <c r="L10" s="38">
        <f t="shared" si="2"/>
        <v>746220</v>
      </c>
      <c r="M10" s="39"/>
      <c r="N10" s="40" t="s">
        <v>22</v>
      </c>
      <c r="O10" s="40" t="s">
        <v>23</v>
      </c>
      <c r="P10" s="42"/>
      <c r="Q10" s="56"/>
    </row>
    <row r="11" spans="1:17" s="1" customFormat="1" ht="18.75" customHeight="1">
      <c r="A11" s="10">
        <v>6</v>
      </c>
      <c r="B11" s="11">
        <v>8</v>
      </c>
      <c r="C11" s="11" t="s">
        <v>28</v>
      </c>
      <c r="D11" s="12">
        <v>3</v>
      </c>
      <c r="E11" s="11" t="s">
        <v>21</v>
      </c>
      <c r="F11" s="10">
        <v>3</v>
      </c>
      <c r="G11" s="13">
        <v>99.04</v>
      </c>
      <c r="H11" s="11">
        <f t="shared" si="0"/>
        <v>18.040000000000006</v>
      </c>
      <c r="I11" s="35">
        <v>81</v>
      </c>
      <c r="J11" s="36">
        <f>6539*0.95</f>
        <v>6212.049999999999</v>
      </c>
      <c r="K11" s="37">
        <f t="shared" si="1"/>
        <v>7595.567901234568</v>
      </c>
      <c r="L11" s="38">
        <f t="shared" si="2"/>
        <v>615241</v>
      </c>
      <c r="M11" s="39"/>
      <c r="N11" s="40" t="s">
        <v>22</v>
      </c>
      <c r="O11" s="40" t="s">
        <v>23</v>
      </c>
      <c r="P11" s="42"/>
      <c r="Q11" s="56"/>
    </row>
    <row r="12" spans="1:17" s="1" customFormat="1" ht="18.75" customHeight="1">
      <c r="A12" s="10">
        <v>7</v>
      </c>
      <c r="B12" s="11">
        <v>8</v>
      </c>
      <c r="C12" s="11" t="s">
        <v>29</v>
      </c>
      <c r="D12" s="12">
        <v>4</v>
      </c>
      <c r="E12" s="11" t="s">
        <v>21</v>
      </c>
      <c r="F12" s="10">
        <v>3</v>
      </c>
      <c r="G12" s="13">
        <v>112.96</v>
      </c>
      <c r="H12" s="11">
        <f t="shared" si="0"/>
        <v>20.569999999999993</v>
      </c>
      <c r="I12" s="35">
        <v>92.39</v>
      </c>
      <c r="J12" s="36">
        <f>6634*0.95</f>
        <v>6302.299999999999</v>
      </c>
      <c r="K12" s="37">
        <f t="shared" si="1"/>
        <v>7705.465959519429</v>
      </c>
      <c r="L12" s="38">
        <f t="shared" si="2"/>
        <v>711908</v>
      </c>
      <c r="M12" s="39"/>
      <c r="N12" s="40" t="s">
        <v>22</v>
      </c>
      <c r="O12" s="40" t="s">
        <v>23</v>
      </c>
      <c r="P12" s="42"/>
      <c r="Q12" s="56"/>
    </row>
    <row r="13" spans="1:17" s="1" customFormat="1" ht="18.75" customHeight="1">
      <c r="A13" s="10">
        <v>8</v>
      </c>
      <c r="B13" s="11">
        <v>8</v>
      </c>
      <c r="C13" s="11" t="s">
        <v>30</v>
      </c>
      <c r="D13" s="12">
        <v>4</v>
      </c>
      <c r="E13" s="11" t="s">
        <v>21</v>
      </c>
      <c r="F13" s="10">
        <v>3</v>
      </c>
      <c r="G13" s="13">
        <v>119.74</v>
      </c>
      <c r="H13" s="11">
        <f t="shared" si="0"/>
        <v>21.809999999999988</v>
      </c>
      <c r="I13" s="35">
        <v>97.93</v>
      </c>
      <c r="J13" s="36">
        <f>6622*0.95</f>
        <v>6290.9</v>
      </c>
      <c r="K13" s="37">
        <f t="shared" si="1"/>
        <v>7691.943224752374</v>
      </c>
      <c r="L13" s="38">
        <f t="shared" si="2"/>
        <v>753272</v>
      </c>
      <c r="M13" s="39"/>
      <c r="N13" s="40" t="s">
        <v>22</v>
      </c>
      <c r="O13" s="40" t="s">
        <v>23</v>
      </c>
      <c r="P13" s="42"/>
      <c r="Q13" s="56"/>
    </row>
    <row r="14" spans="1:17" s="1" customFormat="1" ht="18.75" customHeight="1">
      <c r="A14" s="10">
        <v>9</v>
      </c>
      <c r="B14" s="11">
        <v>8</v>
      </c>
      <c r="C14" s="11" t="s">
        <v>31</v>
      </c>
      <c r="D14" s="12">
        <v>4</v>
      </c>
      <c r="E14" s="11" t="s">
        <v>21</v>
      </c>
      <c r="F14" s="10">
        <v>3</v>
      </c>
      <c r="G14" s="13">
        <v>99.04</v>
      </c>
      <c r="H14" s="11">
        <f aca="true" t="shared" si="3" ref="H14:H30">G14-I14</f>
        <v>18.040000000000006</v>
      </c>
      <c r="I14" s="35">
        <v>81</v>
      </c>
      <c r="J14" s="36">
        <f>6600*0.95</f>
        <v>6270</v>
      </c>
      <c r="K14" s="37">
        <f aca="true" t="shared" si="4" ref="K14:K31">L14/I14</f>
        <v>7666.432098765432</v>
      </c>
      <c r="L14" s="38">
        <f aca="true" t="shared" si="5" ref="L14:L21">ROUND(J14*G14,0)</f>
        <v>620981</v>
      </c>
      <c r="M14" s="39"/>
      <c r="N14" s="40" t="s">
        <v>22</v>
      </c>
      <c r="O14" s="40" t="s">
        <v>23</v>
      </c>
      <c r="P14" s="42"/>
      <c r="Q14" s="56"/>
    </row>
    <row r="15" spans="1:17" s="1" customFormat="1" ht="18.75" customHeight="1">
      <c r="A15" s="10">
        <v>10</v>
      </c>
      <c r="B15" s="11">
        <v>8</v>
      </c>
      <c r="C15" s="11" t="s">
        <v>32</v>
      </c>
      <c r="D15" s="12">
        <v>5</v>
      </c>
      <c r="E15" s="11" t="s">
        <v>21</v>
      </c>
      <c r="F15" s="10">
        <v>3</v>
      </c>
      <c r="G15" s="13">
        <v>119.74</v>
      </c>
      <c r="H15" s="11">
        <f t="shared" si="3"/>
        <v>21.809999999999988</v>
      </c>
      <c r="I15" s="35">
        <v>97.93</v>
      </c>
      <c r="J15" s="36">
        <f>6684*0.95</f>
        <v>6349.799999999999</v>
      </c>
      <c r="K15" s="37">
        <f t="shared" si="4"/>
        <v>7763.964055958337</v>
      </c>
      <c r="L15" s="38">
        <f t="shared" si="5"/>
        <v>760325</v>
      </c>
      <c r="M15" s="39"/>
      <c r="N15" s="40" t="s">
        <v>22</v>
      </c>
      <c r="O15" s="40" t="s">
        <v>23</v>
      </c>
      <c r="P15" s="42"/>
      <c r="Q15" s="56"/>
    </row>
    <row r="16" spans="1:17" s="1" customFormat="1" ht="18.75" customHeight="1">
      <c r="A16" s="10">
        <v>11</v>
      </c>
      <c r="B16" s="11">
        <v>8</v>
      </c>
      <c r="C16" s="11" t="s">
        <v>33</v>
      </c>
      <c r="D16" s="12">
        <v>13</v>
      </c>
      <c r="E16" s="11" t="s">
        <v>21</v>
      </c>
      <c r="F16" s="10">
        <v>3</v>
      </c>
      <c r="G16" s="13">
        <v>99.04</v>
      </c>
      <c r="H16" s="11">
        <f t="shared" si="3"/>
        <v>18.040000000000006</v>
      </c>
      <c r="I16" s="35">
        <v>81</v>
      </c>
      <c r="J16" s="36">
        <f>6835*0.95</f>
        <v>6493.25</v>
      </c>
      <c r="K16" s="37">
        <f t="shared" si="4"/>
        <v>7939.395061728395</v>
      </c>
      <c r="L16" s="38">
        <f t="shared" si="5"/>
        <v>643091</v>
      </c>
      <c r="M16" s="39"/>
      <c r="N16" s="40" t="s">
        <v>22</v>
      </c>
      <c r="O16" s="40" t="s">
        <v>23</v>
      </c>
      <c r="P16" s="42"/>
      <c r="Q16" s="56"/>
    </row>
    <row r="17" spans="1:17" s="1" customFormat="1" ht="18.75" customHeight="1">
      <c r="A17" s="10">
        <v>12</v>
      </c>
      <c r="B17" s="11">
        <v>8</v>
      </c>
      <c r="C17" s="11" t="s">
        <v>34</v>
      </c>
      <c r="D17" s="12">
        <v>14</v>
      </c>
      <c r="E17" s="11" t="s">
        <v>21</v>
      </c>
      <c r="F17" s="10">
        <v>3</v>
      </c>
      <c r="G17" s="13">
        <v>119.74</v>
      </c>
      <c r="H17" s="11">
        <f t="shared" si="3"/>
        <v>21.809999999999988</v>
      </c>
      <c r="I17" s="35">
        <v>97.93</v>
      </c>
      <c r="J17" s="36">
        <f>6919*0.95</f>
        <v>6573.049999999999</v>
      </c>
      <c r="K17" s="37">
        <f t="shared" si="4"/>
        <v>8036.9345450832225</v>
      </c>
      <c r="L17" s="38">
        <f t="shared" si="5"/>
        <v>787057</v>
      </c>
      <c r="M17" s="39"/>
      <c r="N17" s="40" t="s">
        <v>22</v>
      </c>
      <c r="O17" s="40" t="s">
        <v>23</v>
      </c>
      <c r="P17" s="42"/>
      <c r="Q17" s="56"/>
    </row>
    <row r="18" spans="1:17" s="1" customFormat="1" ht="18.75" customHeight="1">
      <c r="A18" s="10">
        <v>13</v>
      </c>
      <c r="B18" s="11">
        <v>8</v>
      </c>
      <c r="C18" s="11" t="s">
        <v>35</v>
      </c>
      <c r="D18" s="12">
        <v>14</v>
      </c>
      <c r="E18" s="11" t="s">
        <v>21</v>
      </c>
      <c r="F18" s="10">
        <v>3</v>
      </c>
      <c r="G18" s="13">
        <v>99.04</v>
      </c>
      <c r="H18" s="11">
        <f t="shared" si="3"/>
        <v>18.040000000000006</v>
      </c>
      <c r="I18" s="35">
        <v>81</v>
      </c>
      <c r="J18" s="36">
        <f>6820*0.95</f>
        <v>6479</v>
      </c>
      <c r="K18" s="37">
        <f t="shared" si="4"/>
        <v>7921.975308641975</v>
      </c>
      <c r="L18" s="38">
        <f t="shared" si="5"/>
        <v>641680</v>
      </c>
      <c r="M18" s="39"/>
      <c r="N18" s="40" t="s">
        <v>22</v>
      </c>
      <c r="O18" s="40" t="s">
        <v>23</v>
      </c>
      <c r="P18" s="42"/>
      <c r="Q18" s="56"/>
    </row>
    <row r="19" spans="1:17" s="1" customFormat="1" ht="18.75" customHeight="1">
      <c r="A19" s="10">
        <v>14</v>
      </c>
      <c r="B19" s="11">
        <v>8</v>
      </c>
      <c r="C19" s="11" t="s">
        <v>36</v>
      </c>
      <c r="D19" s="12">
        <v>15</v>
      </c>
      <c r="E19" s="11" t="s">
        <v>21</v>
      </c>
      <c r="F19" s="10">
        <v>3</v>
      </c>
      <c r="G19" s="13">
        <v>99.04</v>
      </c>
      <c r="H19" s="11">
        <f t="shared" si="3"/>
        <v>18.040000000000006</v>
      </c>
      <c r="I19" s="35">
        <v>81</v>
      </c>
      <c r="J19" s="36">
        <f>6890*0.95</f>
        <v>6545.5</v>
      </c>
      <c r="K19" s="37">
        <f t="shared" si="4"/>
        <v>8003.283950617284</v>
      </c>
      <c r="L19" s="38">
        <f t="shared" si="5"/>
        <v>648266</v>
      </c>
      <c r="M19" s="39"/>
      <c r="N19" s="40" t="s">
        <v>22</v>
      </c>
      <c r="O19" s="40" t="s">
        <v>23</v>
      </c>
      <c r="P19" s="42"/>
      <c r="Q19" s="56"/>
    </row>
    <row r="20" spans="1:17" s="1" customFormat="1" ht="18.75" customHeight="1">
      <c r="A20" s="10">
        <v>15</v>
      </c>
      <c r="B20" s="11">
        <v>8</v>
      </c>
      <c r="C20" s="11" t="s">
        <v>37</v>
      </c>
      <c r="D20" s="12">
        <v>16</v>
      </c>
      <c r="E20" s="11" t="s">
        <v>21</v>
      </c>
      <c r="F20" s="11">
        <v>3</v>
      </c>
      <c r="G20" s="13">
        <v>99.04</v>
      </c>
      <c r="H20" s="11">
        <f t="shared" si="3"/>
        <v>18.040000000000006</v>
      </c>
      <c r="I20" s="35">
        <v>81</v>
      </c>
      <c r="J20" s="36">
        <f>6923*0.95</f>
        <v>6576.849999999999</v>
      </c>
      <c r="K20" s="37">
        <f t="shared" si="4"/>
        <v>8041.617283950617</v>
      </c>
      <c r="L20" s="38">
        <f t="shared" si="5"/>
        <v>651371</v>
      </c>
      <c r="M20" s="39"/>
      <c r="N20" s="40" t="s">
        <v>22</v>
      </c>
      <c r="O20" s="40" t="s">
        <v>23</v>
      </c>
      <c r="P20" s="42"/>
      <c r="Q20" s="56"/>
    </row>
    <row r="21" spans="1:17" s="1" customFormat="1" ht="18.75" customHeight="1">
      <c r="A21" s="10">
        <v>16</v>
      </c>
      <c r="B21" s="11">
        <v>8</v>
      </c>
      <c r="C21" s="11" t="s">
        <v>38</v>
      </c>
      <c r="D21" s="12">
        <v>18</v>
      </c>
      <c r="E21" s="11" t="s">
        <v>21</v>
      </c>
      <c r="F21" s="10">
        <v>3</v>
      </c>
      <c r="G21" s="13">
        <v>112.96</v>
      </c>
      <c r="H21" s="11">
        <f t="shared" si="3"/>
        <v>20.569999999999993</v>
      </c>
      <c r="I21" s="35">
        <v>92.39</v>
      </c>
      <c r="J21" s="36">
        <f>7018*0.95</f>
        <v>6667.099999999999</v>
      </c>
      <c r="K21" s="37">
        <f t="shared" si="4"/>
        <v>8151.488256304795</v>
      </c>
      <c r="L21" s="38">
        <f t="shared" si="5"/>
        <v>753116</v>
      </c>
      <c r="M21" s="39"/>
      <c r="N21" s="40" t="s">
        <v>22</v>
      </c>
      <c r="O21" s="40" t="s">
        <v>23</v>
      </c>
      <c r="P21" s="42"/>
      <c r="Q21" s="56"/>
    </row>
    <row r="22" spans="1:17" s="1" customFormat="1" ht="18.75" customHeight="1">
      <c r="A22" s="10">
        <v>17</v>
      </c>
      <c r="B22" s="11">
        <v>8</v>
      </c>
      <c r="C22" s="11" t="s">
        <v>39</v>
      </c>
      <c r="D22" s="12">
        <v>18</v>
      </c>
      <c r="E22" s="11" t="s">
        <v>21</v>
      </c>
      <c r="F22" s="10">
        <v>3</v>
      </c>
      <c r="G22" s="13">
        <v>119.74</v>
      </c>
      <c r="H22" s="11">
        <f t="shared" si="3"/>
        <v>21.809999999999988</v>
      </c>
      <c r="I22" s="35">
        <v>97.93</v>
      </c>
      <c r="J22" s="36">
        <f>7043*0.95</f>
        <v>6690.849999999999</v>
      </c>
      <c r="K22" s="37">
        <f t="shared" si="4"/>
        <v>8180.965996119677</v>
      </c>
      <c r="L22" s="38">
        <f aca="true" t="shared" si="6" ref="L22:L30">ROUND(J22*G22,0)</f>
        <v>801162</v>
      </c>
      <c r="M22" s="39"/>
      <c r="N22" s="40" t="s">
        <v>22</v>
      </c>
      <c r="O22" s="40" t="s">
        <v>23</v>
      </c>
      <c r="P22" s="42"/>
      <c r="Q22" s="56"/>
    </row>
    <row r="23" spans="1:17" s="1" customFormat="1" ht="18.75" customHeight="1">
      <c r="A23" s="10">
        <v>18</v>
      </c>
      <c r="B23" s="11">
        <v>8</v>
      </c>
      <c r="C23" s="11" t="s">
        <v>40</v>
      </c>
      <c r="D23" s="12">
        <v>18</v>
      </c>
      <c r="E23" s="11" t="s">
        <v>21</v>
      </c>
      <c r="F23" s="10">
        <v>3</v>
      </c>
      <c r="G23" s="13">
        <v>99.04</v>
      </c>
      <c r="H23" s="11">
        <f t="shared" si="3"/>
        <v>18.040000000000006</v>
      </c>
      <c r="I23" s="35">
        <v>81</v>
      </c>
      <c r="J23" s="36">
        <f>6945*0.95</f>
        <v>6597.75</v>
      </c>
      <c r="K23" s="37">
        <f t="shared" si="4"/>
        <v>8067.172839506173</v>
      </c>
      <c r="L23" s="38">
        <f t="shared" si="6"/>
        <v>653441</v>
      </c>
      <c r="M23" s="39"/>
      <c r="N23" s="40" t="s">
        <v>22</v>
      </c>
      <c r="O23" s="40" t="s">
        <v>23</v>
      </c>
      <c r="P23" s="42"/>
      <c r="Q23" s="56"/>
    </row>
    <row r="24" spans="1:17" s="1" customFormat="1" ht="18.75" customHeight="1">
      <c r="A24" s="10">
        <v>19</v>
      </c>
      <c r="B24" s="11">
        <v>8</v>
      </c>
      <c r="C24" s="11" t="s">
        <v>41</v>
      </c>
      <c r="D24" s="12">
        <v>19</v>
      </c>
      <c r="E24" s="11" t="s">
        <v>21</v>
      </c>
      <c r="F24" s="10">
        <v>3</v>
      </c>
      <c r="G24" s="13">
        <v>119.74</v>
      </c>
      <c r="H24" s="11">
        <f t="shared" si="3"/>
        <v>21.809999999999988</v>
      </c>
      <c r="I24" s="35">
        <v>97.93</v>
      </c>
      <c r="J24" s="36">
        <f>7075*0.95</f>
        <v>6721.25</v>
      </c>
      <c r="K24" s="37">
        <f t="shared" si="4"/>
        <v>8218.135402838761</v>
      </c>
      <c r="L24" s="38">
        <f t="shared" si="6"/>
        <v>804802</v>
      </c>
      <c r="M24" s="39"/>
      <c r="N24" s="40" t="s">
        <v>22</v>
      </c>
      <c r="O24" s="40" t="s">
        <v>23</v>
      </c>
      <c r="P24" s="42"/>
      <c r="Q24" s="56"/>
    </row>
    <row r="25" spans="1:17" s="1" customFormat="1" ht="18.75" customHeight="1">
      <c r="A25" s="10">
        <v>20</v>
      </c>
      <c r="B25" s="11">
        <v>8</v>
      </c>
      <c r="C25" s="11" t="s">
        <v>42</v>
      </c>
      <c r="D25" s="12">
        <v>19</v>
      </c>
      <c r="E25" s="11" t="s">
        <v>21</v>
      </c>
      <c r="F25" s="10">
        <v>3</v>
      </c>
      <c r="G25" s="13">
        <v>99.04</v>
      </c>
      <c r="H25" s="11">
        <f t="shared" si="3"/>
        <v>18.040000000000006</v>
      </c>
      <c r="I25" s="35">
        <v>81</v>
      </c>
      <c r="J25" s="36">
        <f>7016*0.95</f>
        <v>6665.2</v>
      </c>
      <c r="K25" s="37">
        <f t="shared" si="4"/>
        <v>8149.641975308642</v>
      </c>
      <c r="L25" s="38">
        <f t="shared" si="6"/>
        <v>660121</v>
      </c>
      <c r="M25" s="39"/>
      <c r="N25" s="40" t="s">
        <v>22</v>
      </c>
      <c r="O25" s="40" t="s">
        <v>23</v>
      </c>
      <c r="P25" s="42"/>
      <c r="Q25" s="56"/>
    </row>
    <row r="26" spans="1:17" s="1" customFormat="1" ht="18.75" customHeight="1">
      <c r="A26" s="10">
        <v>21</v>
      </c>
      <c r="B26" s="11">
        <v>8</v>
      </c>
      <c r="C26" s="11" t="s">
        <v>43</v>
      </c>
      <c r="D26" s="12">
        <v>20</v>
      </c>
      <c r="E26" s="11" t="s">
        <v>21</v>
      </c>
      <c r="F26" s="10">
        <v>3</v>
      </c>
      <c r="G26" s="13">
        <v>112.96</v>
      </c>
      <c r="H26" s="11">
        <f t="shared" si="3"/>
        <v>20.569999999999993</v>
      </c>
      <c r="I26" s="35">
        <v>92.39</v>
      </c>
      <c r="J26" s="36">
        <f>7119*0.95</f>
        <v>6763.049999999999</v>
      </c>
      <c r="K26" s="37">
        <f t="shared" si="4"/>
        <v>8268.795324169283</v>
      </c>
      <c r="L26" s="38">
        <f t="shared" si="6"/>
        <v>763954</v>
      </c>
      <c r="M26" s="39"/>
      <c r="N26" s="40" t="s">
        <v>22</v>
      </c>
      <c r="O26" s="40" t="s">
        <v>23</v>
      </c>
      <c r="P26" s="42"/>
      <c r="Q26" s="56"/>
    </row>
    <row r="27" spans="1:17" s="1" customFormat="1" ht="18.75" customHeight="1">
      <c r="A27" s="10">
        <v>22</v>
      </c>
      <c r="B27" s="11">
        <v>8</v>
      </c>
      <c r="C27" s="11" t="s">
        <v>44</v>
      </c>
      <c r="D27" s="12">
        <v>20</v>
      </c>
      <c r="E27" s="11" t="s">
        <v>21</v>
      </c>
      <c r="F27" s="10">
        <v>3</v>
      </c>
      <c r="G27" s="13">
        <v>119.74</v>
      </c>
      <c r="H27" s="11">
        <f t="shared" si="3"/>
        <v>21.809999999999988</v>
      </c>
      <c r="I27" s="35">
        <v>97.93</v>
      </c>
      <c r="J27" s="36">
        <f>7107*0.95</f>
        <v>6751.65</v>
      </c>
      <c r="K27" s="37">
        <f t="shared" si="4"/>
        <v>8255.31502093332</v>
      </c>
      <c r="L27" s="38">
        <f t="shared" si="6"/>
        <v>808443</v>
      </c>
      <c r="M27" s="39"/>
      <c r="N27" s="40" t="s">
        <v>22</v>
      </c>
      <c r="O27" s="40" t="s">
        <v>23</v>
      </c>
      <c r="P27" s="42"/>
      <c r="Q27" s="56"/>
    </row>
    <row r="28" spans="1:17" s="1" customFormat="1" ht="25.5" customHeight="1">
      <c r="A28" s="10">
        <v>23</v>
      </c>
      <c r="B28" s="11">
        <v>8</v>
      </c>
      <c r="C28" s="11" t="s">
        <v>45</v>
      </c>
      <c r="D28" s="12">
        <v>20</v>
      </c>
      <c r="E28" s="11" t="s">
        <v>21</v>
      </c>
      <c r="F28" s="10">
        <v>3</v>
      </c>
      <c r="G28" s="13">
        <v>99.04</v>
      </c>
      <c r="H28" s="11">
        <f t="shared" si="3"/>
        <v>18.040000000000006</v>
      </c>
      <c r="I28" s="35">
        <v>81</v>
      </c>
      <c r="J28" s="36">
        <f>7048*0.95</f>
        <v>6695.599999999999</v>
      </c>
      <c r="K28" s="37">
        <f t="shared" si="4"/>
        <v>8186.814814814815</v>
      </c>
      <c r="L28" s="38">
        <f t="shared" si="6"/>
        <v>663132</v>
      </c>
      <c r="M28" s="39"/>
      <c r="N28" s="40" t="s">
        <v>22</v>
      </c>
      <c r="O28" s="40" t="s">
        <v>23</v>
      </c>
      <c r="P28" s="42"/>
      <c r="Q28" s="56"/>
    </row>
    <row r="29" spans="1:17" s="1" customFormat="1" ht="18.75" customHeight="1">
      <c r="A29" s="10">
        <v>24</v>
      </c>
      <c r="B29" s="11">
        <v>8</v>
      </c>
      <c r="C29" s="11" t="s">
        <v>46</v>
      </c>
      <c r="D29" s="12">
        <v>21</v>
      </c>
      <c r="E29" s="11" t="s">
        <v>21</v>
      </c>
      <c r="F29" s="10">
        <v>3</v>
      </c>
      <c r="G29" s="13">
        <v>119.74</v>
      </c>
      <c r="H29" s="11">
        <f t="shared" si="3"/>
        <v>21.809999999999988</v>
      </c>
      <c r="I29" s="35">
        <v>97.93</v>
      </c>
      <c r="J29" s="36">
        <f>6989*0.95</f>
        <v>6639.549999999999</v>
      </c>
      <c r="K29" s="37">
        <f t="shared" si="4"/>
        <v>8118.2477279689565</v>
      </c>
      <c r="L29" s="38">
        <f t="shared" si="6"/>
        <v>795020</v>
      </c>
      <c r="M29" s="39"/>
      <c r="N29" s="40" t="s">
        <v>22</v>
      </c>
      <c r="O29" s="40" t="s">
        <v>23</v>
      </c>
      <c r="P29" s="42"/>
      <c r="Q29" s="56"/>
    </row>
    <row r="30" spans="1:17" s="1" customFormat="1" ht="18.75" customHeight="1">
      <c r="A30" s="10">
        <v>25</v>
      </c>
      <c r="B30" s="11">
        <v>8</v>
      </c>
      <c r="C30" s="11" t="s">
        <v>47</v>
      </c>
      <c r="D30" s="12">
        <v>21</v>
      </c>
      <c r="E30" s="11" t="s">
        <v>21</v>
      </c>
      <c r="F30" s="10">
        <v>3</v>
      </c>
      <c r="G30" s="13">
        <v>99.04</v>
      </c>
      <c r="H30" s="11">
        <f t="shared" si="3"/>
        <v>18.040000000000006</v>
      </c>
      <c r="I30" s="35">
        <v>81</v>
      </c>
      <c r="J30" s="36">
        <f>6930*0.95</f>
        <v>6583.5</v>
      </c>
      <c r="K30" s="37">
        <f t="shared" si="4"/>
        <v>8049.753086419753</v>
      </c>
      <c r="L30" s="38">
        <f t="shared" si="6"/>
        <v>652030</v>
      </c>
      <c r="M30" s="39"/>
      <c r="N30" s="40" t="s">
        <v>22</v>
      </c>
      <c r="O30" s="40" t="s">
        <v>23</v>
      </c>
      <c r="P30" s="42"/>
      <c r="Q30" s="56"/>
    </row>
    <row r="31" spans="1:15" s="1" customFormat="1" ht="18.75" customHeight="1">
      <c r="A31" s="14" t="s">
        <v>48</v>
      </c>
      <c r="B31" s="14"/>
      <c r="C31" s="14"/>
      <c r="D31" s="14"/>
      <c r="E31" s="14"/>
      <c r="F31" s="15"/>
      <c r="G31" s="16">
        <f>H31+I31</f>
        <v>2731.9000000000005</v>
      </c>
      <c r="H31" s="17">
        <f aca="true" t="shared" si="7" ref="H31:L31">SUM(H6:H30)</f>
        <v>497.58000000000015</v>
      </c>
      <c r="I31" s="43">
        <f t="shared" si="7"/>
        <v>2234.32</v>
      </c>
      <c r="J31" s="44">
        <f>L31/G31</f>
        <v>6476.909110875214</v>
      </c>
      <c r="K31" s="44">
        <f t="shared" si="4"/>
        <v>7919.307887858497</v>
      </c>
      <c r="L31" s="44">
        <f t="shared" si="7"/>
        <v>17694268</v>
      </c>
      <c r="M31" s="16"/>
      <c r="N31" s="45"/>
      <c r="O31" s="45"/>
    </row>
    <row r="32" spans="1:15" s="1" customFormat="1" ht="31.5" customHeight="1">
      <c r="A32" s="18" t="s">
        <v>49</v>
      </c>
      <c r="B32" s="19"/>
      <c r="C32" s="19"/>
      <c r="D32" s="19"/>
      <c r="E32" s="19"/>
      <c r="F32" s="19"/>
      <c r="G32" s="19"/>
      <c r="H32" s="19"/>
      <c r="I32" s="46"/>
      <c r="J32" s="47"/>
      <c r="K32" s="47"/>
      <c r="L32" s="47"/>
      <c r="M32" s="19"/>
      <c r="N32" s="19"/>
      <c r="O32" s="48"/>
    </row>
    <row r="33" spans="1:15" s="1" customFormat="1" ht="67.5" customHeight="1">
      <c r="A33" s="20" t="s">
        <v>50</v>
      </c>
      <c r="B33" s="21"/>
      <c r="C33" s="21"/>
      <c r="D33" s="21"/>
      <c r="E33" s="21"/>
      <c r="F33" s="21"/>
      <c r="G33" s="21"/>
      <c r="H33" s="21"/>
      <c r="I33" s="49"/>
      <c r="J33" s="50"/>
      <c r="K33" s="50"/>
      <c r="L33" s="50"/>
      <c r="M33" s="21"/>
      <c r="N33" s="21"/>
      <c r="O33" s="21"/>
    </row>
    <row r="34" spans="1:15" s="1" customFormat="1" ht="24.75" customHeight="1">
      <c r="A34" s="22" t="s">
        <v>51</v>
      </c>
      <c r="B34" s="22"/>
      <c r="C34" s="22"/>
      <c r="D34" s="22"/>
      <c r="E34" s="22"/>
      <c r="F34" s="22"/>
      <c r="G34" s="22"/>
      <c r="H34" s="22"/>
      <c r="I34" s="51"/>
      <c r="J34" s="52"/>
      <c r="K34" s="52" t="s">
        <v>52</v>
      </c>
      <c r="L34" s="52"/>
      <c r="M34" s="22"/>
      <c r="N34" s="23"/>
      <c r="O34" s="23"/>
    </row>
    <row r="35" spans="1:15" s="1" customFormat="1" ht="24.75" customHeight="1">
      <c r="A35" s="22" t="s">
        <v>53</v>
      </c>
      <c r="B35" s="22"/>
      <c r="C35" s="22"/>
      <c r="D35" s="22"/>
      <c r="E35" s="22"/>
      <c r="F35" s="23"/>
      <c r="G35" s="23"/>
      <c r="H35" s="23"/>
      <c r="I35" s="53"/>
      <c r="J35" s="54"/>
      <c r="K35" s="52" t="s">
        <v>54</v>
      </c>
      <c r="L35" s="52"/>
      <c r="M35" s="22"/>
      <c r="N35" s="23"/>
      <c r="O35" s="23"/>
    </row>
    <row r="36" spans="1:12" s="1" customFormat="1" ht="24.75" customHeight="1">
      <c r="A36" s="22" t="s">
        <v>55</v>
      </c>
      <c r="B36" s="22"/>
      <c r="C36" s="22"/>
      <c r="D36" s="22"/>
      <c r="E36" s="22"/>
      <c r="I36" s="55"/>
      <c r="J36" s="42"/>
      <c r="K36" s="42"/>
      <c r="L36" s="42"/>
    </row>
    <row r="37" spans="9:12" s="1" customFormat="1" ht="24.75" customHeight="1">
      <c r="I37" s="55"/>
      <c r="J37" s="42"/>
      <c r="K37" s="42"/>
      <c r="L37" s="42"/>
    </row>
    <row r="38" spans="9:12" s="1" customFormat="1" ht="24.75" customHeight="1">
      <c r="I38" s="55"/>
      <c r="J38" s="42"/>
      <c r="K38" s="42"/>
      <c r="L38" s="42"/>
    </row>
    <row r="39" spans="9:12" s="1" customFormat="1" ht="24.75" customHeight="1">
      <c r="I39" s="55"/>
      <c r="J39" s="42"/>
      <c r="K39" s="42"/>
      <c r="L39" s="42"/>
    </row>
    <row r="40" spans="9:12" s="1" customFormat="1" ht="24.75" customHeight="1">
      <c r="I40" s="55"/>
      <c r="J40" s="42"/>
      <c r="K40" s="42"/>
      <c r="L40" s="42"/>
    </row>
    <row r="41" spans="9:12" s="1" customFormat="1" ht="24.75" customHeight="1">
      <c r="I41" s="55"/>
      <c r="J41" s="42"/>
      <c r="K41" s="42"/>
      <c r="L41" s="42"/>
    </row>
    <row r="42" spans="9:12" s="1" customFormat="1" ht="24.75" customHeight="1">
      <c r="I42" s="55"/>
      <c r="J42" s="42"/>
      <c r="K42" s="42"/>
      <c r="L42" s="42"/>
    </row>
    <row r="43" spans="9:12" s="1" customFormat="1" ht="24.75" customHeight="1">
      <c r="I43" s="55"/>
      <c r="J43" s="42"/>
      <c r="K43" s="42"/>
      <c r="L43" s="42"/>
    </row>
    <row r="44" spans="9:12" s="1" customFormat="1" ht="24.75" customHeight="1">
      <c r="I44" s="55"/>
      <c r="J44" s="42"/>
      <c r="K44" s="42"/>
      <c r="L44" s="42"/>
    </row>
    <row r="45" spans="9:12" s="1" customFormat="1" ht="30.75" customHeight="1">
      <c r="I45" s="55"/>
      <c r="J45" s="42"/>
      <c r="K45" s="42"/>
      <c r="L45" s="42"/>
    </row>
    <row r="46" ht="42" customHeight="1"/>
    <row r="47" ht="51.75" customHeight="1"/>
    <row r="48" ht="27" customHeight="1"/>
    <row r="49" ht="25.5" customHeight="1"/>
  </sheetData>
  <sheetProtection/>
  <mergeCells count="25">
    <mergeCell ref="A1:B1"/>
    <mergeCell ref="A2:O2"/>
    <mergeCell ref="A31:F31"/>
    <mergeCell ref="A32:O32"/>
    <mergeCell ref="A33:O33"/>
    <mergeCell ref="A34:E34"/>
    <mergeCell ref="K34:L34"/>
    <mergeCell ref="A35:E35"/>
    <mergeCell ref="K35:L35"/>
    <mergeCell ref="A36:E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5" right="0.12" top="0.24" bottom="0.2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2016-10-10T07:02:16Z</cp:lastPrinted>
  <dcterms:created xsi:type="dcterms:W3CDTF">2011-04-26T02:07:47Z</dcterms:created>
  <dcterms:modified xsi:type="dcterms:W3CDTF">2024-03-14T07:32:47Z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D9F94199EF7841E99074078C8819603D_13</vt:lpwstr>
  </property>
</Properties>
</file>