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dministrator\Desktop\25年5月23日备案价申请\"/>
    </mc:Choice>
  </mc:AlternateContent>
  <bookViews>
    <workbookView xWindow="0" yWindow="0" windowWidth="16590" windowHeight="4230"/>
  </bookViews>
  <sheets>
    <sheet name="【附件2】13号楼未网签" sheetId="3" r:id="rId1"/>
    <sheet name="【附件3】 13号楼已网签" sheetId="9" r:id="rId2"/>
    <sheet name="Sheet3" sheetId="8" state="hidden" r:id="rId3"/>
    <sheet name="定价说明" sheetId="5" state="hidden" r:id="rId4"/>
    <sheet name="Sheet2" sheetId="7" state="hidden" r:id="rId5"/>
    <sheet name="Sheet1" sheetId="6" state="hidden" r:id="rId6"/>
  </sheets>
  <externalReferences>
    <externalReference r:id="rId7"/>
  </externalReferences>
  <definedNames>
    <definedName name="_xlnm._FilterDatabase" localSheetId="0" hidden="1">【附件2】13号楼未网签!$A$5:$WTY$40</definedName>
    <definedName name="_xlnm.Print_Area" localSheetId="0">【附件2】13号楼未网签!$A$1:$O$40</definedName>
    <definedName name="_xlnm.Print_Titles" localSheetId="0">【附件2】13号楼未网签!$1:$5</definedName>
    <definedName name="_xlnm.Print_Titles" localSheetId="1">'【附件3】 13号楼已网签'!$1:$5</definedName>
  </definedNames>
  <calcPr calcId="152511"/>
</workbook>
</file>

<file path=xl/calcChain.xml><?xml version="1.0" encoding="utf-8"?>
<calcChain xmlns="http://schemas.openxmlformats.org/spreadsheetml/2006/main">
  <c r="AJ32" i="3" l="1"/>
  <c r="AJ6" i="3"/>
  <c r="AJ10" i="3"/>
  <c r="AJ11" i="3"/>
  <c r="AJ12" i="3"/>
  <c r="AJ17" i="3"/>
  <c r="AJ18" i="3"/>
  <c r="AJ31" i="3" l="1"/>
  <c r="AJ9" i="3"/>
  <c r="AJ8" i="3"/>
  <c r="AJ7" i="3"/>
  <c r="AJ33" i="3"/>
  <c r="AJ34" i="3"/>
  <c r="AF35" i="3"/>
  <c r="AJ26" i="3"/>
  <c r="AJ24" i="3"/>
  <c r="AK24" i="3" s="1"/>
  <c r="AL24" i="3" s="1"/>
  <c r="AJ21" i="3"/>
  <c r="AK21" i="3" s="1"/>
  <c r="AL21" i="3" s="1"/>
  <c r="AJ15" i="3"/>
  <c r="AJ14" i="3"/>
  <c r="AK14" i="3" s="1"/>
  <c r="AL14" i="3" s="1"/>
  <c r="AJ13" i="3"/>
  <c r="AK13" i="3" s="1"/>
  <c r="AL13" i="3" s="1"/>
  <c r="AL34" i="3"/>
  <c r="AL33" i="3"/>
  <c r="AL30" i="3"/>
  <c r="AL29" i="3"/>
  <c r="AL28" i="3"/>
  <c r="AL27" i="3"/>
  <c r="AL25" i="3"/>
  <c r="AL23" i="3"/>
  <c r="AL22" i="3"/>
  <c r="AL20" i="3"/>
  <c r="AL19" i="3"/>
  <c r="AL16" i="3"/>
  <c r="AL11" i="3"/>
  <c r="AL8" i="3"/>
  <c r="AK26" i="3"/>
  <c r="AL26" i="3" s="1"/>
  <c r="AK8" i="3"/>
  <c r="AK10" i="3"/>
  <c r="AL10" i="3" s="1"/>
  <c r="AK18" i="3"/>
  <c r="AL18" i="3" s="1"/>
  <c r="AK22" i="3"/>
  <c r="AJ28" i="3"/>
  <c r="AK30" i="3"/>
  <c r="AK34" i="3"/>
  <c r="AK6" i="3"/>
  <c r="AL6" i="3" s="1"/>
  <c r="AK33" i="3"/>
  <c r="AK32" i="3"/>
  <c r="AL32" i="3" s="1"/>
  <c r="AK31" i="3"/>
  <c r="AL31" i="3" s="1"/>
  <c r="AK29" i="3"/>
  <c r="AK28" i="3"/>
  <c r="AK27" i="3"/>
  <c r="AK25" i="3"/>
  <c r="AK23" i="3"/>
  <c r="AK20" i="3"/>
  <c r="AK19" i="3"/>
  <c r="AK17" i="3"/>
  <c r="AL17" i="3" s="1"/>
  <c r="AK16" i="3"/>
  <c r="AK15" i="3"/>
  <c r="AL15" i="3" s="1"/>
  <c r="AK12" i="3"/>
  <c r="AL12" i="3" s="1"/>
  <c r="AK11" i="3"/>
  <c r="AK9" i="3"/>
  <c r="AL9" i="3" s="1"/>
  <c r="AK7" i="3"/>
  <c r="AL7" i="3" s="1"/>
  <c r="AI7" i="3"/>
  <c r="AI8" i="3"/>
  <c r="AI9" i="3"/>
  <c r="AI10" i="3"/>
  <c r="AI11" i="3"/>
  <c r="AI12" i="3"/>
  <c r="AI13" i="3"/>
  <c r="AI14" i="3"/>
  <c r="AI15" i="3"/>
  <c r="AI16" i="3"/>
  <c r="AI17" i="3"/>
  <c r="AI18" i="3"/>
  <c r="AI19" i="3"/>
  <c r="AI20" i="3"/>
  <c r="AI21" i="3"/>
  <c r="AI22" i="3"/>
  <c r="AI23" i="3"/>
  <c r="AI24" i="3"/>
  <c r="AI25" i="3"/>
  <c r="AI26" i="3"/>
  <c r="AI27" i="3"/>
  <c r="AI28" i="3"/>
  <c r="AI29" i="3"/>
  <c r="AI30" i="3"/>
  <c r="AI31" i="3"/>
  <c r="AI32" i="3"/>
  <c r="AI33" i="3"/>
  <c r="AI34" i="3"/>
  <c r="AI6" i="3"/>
  <c r="AH7" i="3"/>
  <c r="AH8" i="3"/>
  <c r="AH9" i="3"/>
  <c r="AH10" i="3"/>
  <c r="AH11" i="3"/>
  <c r="AH12" i="3"/>
  <c r="AH13" i="3"/>
  <c r="AH14" i="3"/>
  <c r="AH15" i="3"/>
  <c r="AH16" i="3"/>
  <c r="AH17" i="3"/>
  <c r="AH18" i="3"/>
  <c r="AH19" i="3"/>
  <c r="AH20" i="3"/>
  <c r="AH21" i="3"/>
  <c r="AH22" i="3"/>
  <c r="AH23" i="3"/>
  <c r="AH24" i="3"/>
  <c r="AH25" i="3"/>
  <c r="AH26" i="3"/>
  <c r="AH27" i="3"/>
  <c r="AH28" i="3"/>
  <c r="AH29" i="3"/>
  <c r="AH30" i="3"/>
  <c r="AH31" i="3"/>
  <c r="AH32" i="3"/>
  <c r="AH33" i="3"/>
  <c r="AH34" i="3"/>
  <c r="AH6" i="3"/>
  <c r="AG7" i="3"/>
  <c r="AG8" i="3"/>
  <c r="AG9" i="3"/>
  <c r="AG10" i="3"/>
  <c r="AG11" i="3"/>
  <c r="AG12" i="3"/>
  <c r="AG13" i="3"/>
  <c r="AG14" i="3"/>
  <c r="AG15" i="3"/>
  <c r="AG16" i="3"/>
  <c r="AG17" i="3"/>
  <c r="AG18" i="3"/>
  <c r="AG19" i="3"/>
  <c r="AG20" i="3"/>
  <c r="AG21" i="3"/>
  <c r="AG22" i="3"/>
  <c r="AG23" i="3"/>
  <c r="AG24" i="3"/>
  <c r="AG25" i="3"/>
  <c r="AG26" i="3"/>
  <c r="AG27" i="3"/>
  <c r="AG28" i="3"/>
  <c r="AG29" i="3"/>
  <c r="AG30" i="3"/>
  <c r="AG31" i="3"/>
  <c r="AG32" i="3"/>
  <c r="AG33" i="3"/>
  <c r="AG34" i="3"/>
  <c r="AG6" i="3"/>
  <c r="AF34" i="3"/>
  <c r="AF33" i="3"/>
  <c r="AF32" i="3"/>
  <c r="AF31" i="3"/>
  <c r="AF30" i="3"/>
  <c r="AF29" i="3"/>
  <c r="AF28" i="3"/>
  <c r="AF27" i="3"/>
  <c r="AF26" i="3"/>
  <c r="AF25" i="3"/>
  <c r="AF24" i="3"/>
  <c r="AF23" i="3"/>
  <c r="AF22" i="3"/>
  <c r="AF21" i="3"/>
  <c r="AF20" i="3"/>
  <c r="AF19" i="3"/>
  <c r="AF18" i="3"/>
  <c r="AF17" i="3"/>
  <c r="AF16" i="3"/>
  <c r="AF15" i="3"/>
  <c r="AF14" i="3"/>
  <c r="AF13" i="3"/>
  <c r="AF12" i="3"/>
  <c r="AF11" i="3"/>
  <c r="AF10" i="3"/>
  <c r="AF9" i="3"/>
  <c r="AF8" i="3"/>
  <c r="AF7" i="3"/>
  <c r="AF6" i="3"/>
  <c r="AJ35" i="3" l="1"/>
  <c r="AK35" i="3" s="1"/>
  <c r="AI36" i="3" l="1"/>
  <c r="K75" i="9" l="1"/>
  <c r="J75" i="9"/>
  <c r="K74" i="9"/>
  <c r="J74" i="9"/>
  <c r="U6" i="3" l="1"/>
  <c r="U24" i="3" l="1"/>
  <c r="U14" i="3"/>
  <c r="U15" i="3"/>
  <c r="U13" i="3"/>
  <c r="AD34" i="3"/>
  <c r="AD33" i="3"/>
  <c r="AD32" i="3"/>
  <c r="AD31" i="3"/>
  <c r="AD30" i="3"/>
  <c r="AD29" i="3"/>
  <c r="AD28" i="3"/>
  <c r="AD27" i="3"/>
  <c r="AD26" i="3"/>
  <c r="AD25" i="3"/>
  <c r="AD24" i="3"/>
  <c r="AD23" i="3"/>
  <c r="AD22" i="3"/>
  <c r="AD21" i="3"/>
  <c r="AD20" i="3"/>
  <c r="AD19" i="3"/>
  <c r="AD18" i="3"/>
  <c r="AD17" i="3"/>
  <c r="AD16" i="3"/>
  <c r="AD15" i="3"/>
  <c r="AD14" i="3"/>
  <c r="AD13" i="3"/>
  <c r="AD12" i="3"/>
  <c r="AD11" i="3"/>
  <c r="AD10" i="3"/>
  <c r="AD9" i="3"/>
  <c r="AD8" i="3"/>
  <c r="AD7" i="3"/>
  <c r="AD6" i="3"/>
  <c r="K67" i="9"/>
  <c r="J67" i="9"/>
  <c r="A67" i="9"/>
  <c r="L35" i="3" l="1"/>
  <c r="U21" i="3"/>
  <c r="U18" i="3"/>
  <c r="U17" i="3"/>
  <c r="U26" i="3"/>
  <c r="U30" i="3"/>
  <c r="U27" i="3"/>
  <c r="U25" i="3"/>
  <c r="U16" i="3"/>
  <c r="U20" i="3"/>
  <c r="U22" i="3" l="1"/>
  <c r="V22" i="3" s="1"/>
  <c r="W22" i="3" s="1"/>
  <c r="V6" i="3"/>
  <c r="U7" i="3"/>
  <c r="U10" i="3"/>
  <c r="V10" i="3" s="1"/>
  <c r="U8" i="3"/>
  <c r="V8" i="3" s="1"/>
  <c r="U19" i="3"/>
  <c r="V19" i="3" s="1"/>
  <c r="U31" i="3"/>
  <c r="V31" i="3" s="1"/>
  <c r="U32" i="3"/>
  <c r="V32" i="3" s="1"/>
  <c r="R35" i="3"/>
  <c r="G35" i="3"/>
  <c r="K32" i="3"/>
  <c r="J32" i="3"/>
  <c r="K31" i="3"/>
  <c r="J31" i="3"/>
  <c r="K30" i="3"/>
  <c r="J30" i="3"/>
  <c r="V13" i="3"/>
  <c r="U28" i="3"/>
  <c r="V28" i="3" s="1"/>
  <c r="V16" i="3"/>
  <c r="V30" i="3"/>
  <c r="U23" i="3"/>
  <c r="V23" i="3" s="1"/>
  <c r="W23" i="3" s="1"/>
  <c r="U29" i="3"/>
  <c r="V29" i="3" s="1"/>
  <c r="U34" i="3"/>
  <c r="V34" i="3" s="1"/>
  <c r="U33" i="3"/>
  <c r="V33" i="3" s="1"/>
  <c r="W33" i="3" s="1"/>
  <c r="U12" i="3"/>
  <c r="V12" i="3" s="1"/>
  <c r="U11" i="3"/>
  <c r="V11" i="3" s="1"/>
  <c r="U9" i="3"/>
  <c r="V9" i="3" s="1"/>
  <c r="V14" i="3"/>
  <c r="V15" i="3"/>
  <c r="V17" i="3"/>
  <c r="V20" i="3"/>
  <c r="V21" i="3"/>
  <c r="V24" i="3"/>
  <c r="V27" i="3"/>
  <c r="V26" i="3"/>
  <c r="X26" i="3" s="1"/>
  <c r="V25" i="3"/>
  <c r="V18" i="3"/>
  <c r="V7" i="3"/>
  <c r="R37" i="3" l="1"/>
  <c r="W26" i="3"/>
  <c r="W8" i="3"/>
  <c r="X27" i="3"/>
  <c r="W12" i="3"/>
  <c r="X33" i="3"/>
  <c r="X14" i="3"/>
  <c r="W16" i="3"/>
  <c r="U35" i="3"/>
  <c r="U37" i="3" s="1"/>
  <c r="T37" i="3" s="1"/>
  <c r="V35" i="3"/>
  <c r="W19" i="3"/>
  <c r="X19" i="3"/>
  <c r="W29" i="3"/>
  <c r="X31" i="3"/>
  <c r="W32" i="3"/>
  <c r="W28" i="3"/>
  <c r="W25" i="3"/>
  <c r="W18" i="3"/>
  <c r="W15" i="3"/>
  <c r="W11" i="3"/>
  <c r="W7" i="3"/>
  <c r="X6" i="3"/>
  <c r="X21" i="3"/>
  <c r="W6" i="3"/>
  <c r="W31" i="3"/>
  <c r="W27" i="3"/>
  <c r="W24" i="3"/>
  <c r="W21" i="3"/>
  <c r="W14" i="3"/>
  <c r="W10" i="3"/>
  <c r="X10" i="3"/>
  <c r="X24" i="3"/>
  <c r="W34" i="3"/>
  <c r="W30" i="3"/>
  <c r="W20" i="3"/>
  <c r="W17" i="3"/>
  <c r="W13" i="3"/>
  <c r="W9" i="3"/>
  <c r="X7" i="3"/>
  <c r="X11" i="3"/>
  <c r="X15" i="3"/>
  <c r="X18" i="3"/>
  <c r="X25" i="3"/>
  <c r="X28" i="3"/>
  <c r="X32" i="3"/>
  <c r="X8" i="3"/>
  <c r="X12" i="3"/>
  <c r="X16" i="3"/>
  <c r="X22" i="3"/>
  <c r="X29" i="3"/>
  <c r="X9" i="3"/>
  <c r="X13" i="3"/>
  <c r="X17" i="3"/>
  <c r="X20" i="3"/>
  <c r="X23" i="3"/>
  <c r="X30" i="3"/>
  <c r="X34" i="3"/>
  <c r="S7" i="3" l="1"/>
  <c r="T7" i="3" s="1"/>
  <c r="S8" i="3"/>
  <c r="T8" i="3" s="1"/>
  <c r="S9" i="3"/>
  <c r="T9" i="3" s="1"/>
  <c r="S10" i="3"/>
  <c r="T10" i="3" s="1"/>
  <c r="S11" i="3"/>
  <c r="T11" i="3" s="1"/>
  <c r="S12" i="3"/>
  <c r="T12" i="3" s="1"/>
  <c r="S13" i="3"/>
  <c r="T13" i="3" s="1"/>
  <c r="S14" i="3"/>
  <c r="T14" i="3" s="1"/>
  <c r="S15" i="3"/>
  <c r="T15" i="3" s="1"/>
  <c r="S16" i="3"/>
  <c r="T16" i="3" s="1"/>
  <c r="S17" i="3"/>
  <c r="T17" i="3" s="1"/>
  <c r="S18" i="3"/>
  <c r="T18" i="3" s="1"/>
  <c r="S19" i="3"/>
  <c r="T19" i="3" s="1"/>
  <c r="S20" i="3"/>
  <c r="T20" i="3" s="1"/>
  <c r="S21" i="3"/>
  <c r="T21" i="3" s="1"/>
  <c r="S22" i="3"/>
  <c r="T22" i="3" s="1"/>
  <c r="S23" i="3"/>
  <c r="T23" i="3" s="1"/>
  <c r="S24" i="3"/>
  <c r="T24" i="3" s="1"/>
  <c r="S25" i="3"/>
  <c r="T25" i="3" s="1"/>
  <c r="S26" i="3"/>
  <c r="T26" i="3" s="1"/>
  <c r="S27" i="3"/>
  <c r="T27" i="3" s="1"/>
  <c r="S28" i="3"/>
  <c r="T28" i="3" s="1"/>
  <c r="S29" i="3"/>
  <c r="T29" i="3" s="1"/>
  <c r="S30" i="3"/>
  <c r="T30" i="3" s="1"/>
  <c r="S31" i="3"/>
  <c r="T31" i="3" s="1"/>
  <c r="S32" i="3"/>
  <c r="T32" i="3" s="1"/>
  <c r="S33" i="3"/>
  <c r="T33" i="3" s="1"/>
  <c r="S34" i="3"/>
  <c r="T34" i="3" s="1"/>
  <c r="S6" i="3"/>
  <c r="A30" i="3"/>
  <c r="A31" i="3"/>
  <c r="A32" i="3"/>
  <c r="S35" i="3" l="1"/>
  <c r="T35" i="3" s="1"/>
  <c r="T6" i="3"/>
  <c r="L77" i="9"/>
  <c r="I77" i="9"/>
  <c r="G77" i="9"/>
  <c r="H77" i="9" s="1"/>
  <c r="K73" i="9"/>
  <c r="K72" i="9"/>
  <c r="K71" i="9"/>
  <c r="K70" i="9"/>
  <c r="K69" i="9"/>
  <c r="K68" i="9"/>
  <c r="K66" i="9"/>
  <c r="J73" i="9"/>
  <c r="J72" i="9"/>
  <c r="J71" i="9"/>
  <c r="J70" i="9"/>
  <c r="J69" i="9"/>
  <c r="J68" i="9"/>
  <c r="J66" i="9"/>
  <c r="A66" i="9"/>
  <c r="A68" i="9"/>
  <c r="A69" i="9"/>
  <c r="A70" i="9"/>
  <c r="A71" i="9"/>
  <c r="A72" i="9"/>
  <c r="A73" i="9"/>
  <c r="J77" i="9" l="1"/>
  <c r="K77" i="9"/>
  <c r="A61" i="9" l="1"/>
  <c r="A62" i="9"/>
  <c r="A63" i="9"/>
  <c r="A64" i="9"/>
  <c r="A65" i="9"/>
  <c r="A76" i="9"/>
  <c r="J76" i="9"/>
  <c r="J65" i="9"/>
  <c r="J64" i="9"/>
  <c r="J63" i="9"/>
  <c r="J62" i="9"/>
  <c r="J61" i="9"/>
  <c r="K76" i="9"/>
  <c r="K65" i="9"/>
  <c r="K64" i="9"/>
  <c r="K63" i="9"/>
  <c r="K62" i="9"/>
  <c r="K61" i="9"/>
  <c r="K60" i="9" l="1"/>
  <c r="K59" i="9"/>
  <c r="K58" i="9"/>
  <c r="K57" i="9"/>
  <c r="K56" i="9"/>
  <c r="K55" i="9"/>
  <c r="J60" i="9"/>
  <c r="J59" i="9"/>
  <c r="J58" i="9"/>
  <c r="J57" i="9"/>
  <c r="J56" i="9"/>
  <c r="J55" i="9"/>
  <c r="A55" i="9"/>
  <c r="A56" i="9"/>
  <c r="A57" i="9"/>
  <c r="A58" i="9"/>
  <c r="A59" i="9"/>
  <c r="A60" i="9"/>
  <c r="I35" i="3" l="1"/>
  <c r="K17" i="9"/>
  <c r="K21" i="9"/>
  <c r="K26" i="9"/>
  <c r="K30" i="9"/>
  <c r="K33" i="9"/>
  <c r="K34" i="9"/>
  <c r="K35" i="9"/>
  <c r="K37" i="9"/>
  <c r="K42" i="9"/>
  <c r="K46" i="9"/>
  <c r="K49" i="9"/>
  <c r="K50" i="9"/>
  <c r="K51" i="9"/>
  <c r="J23" i="9"/>
  <c r="J27" i="9"/>
  <c r="J31" i="9"/>
  <c r="J35" i="9"/>
  <c r="J39" i="9"/>
  <c r="J43" i="9"/>
  <c r="J47" i="9"/>
  <c r="J51" i="9"/>
  <c r="K52" i="9"/>
  <c r="J52" i="9"/>
  <c r="J50" i="9"/>
  <c r="J49" i="9"/>
  <c r="K48" i="9"/>
  <c r="J48" i="9"/>
  <c r="K47" i="9"/>
  <c r="J46" i="9"/>
  <c r="K45" i="9"/>
  <c r="J45" i="9"/>
  <c r="K44" i="9"/>
  <c r="J44" i="9"/>
  <c r="K43" i="9"/>
  <c r="J42" i="9"/>
  <c r="K41" i="9"/>
  <c r="J41" i="9"/>
  <c r="K40" i="9"/>
  <c r="J40" i="9"/>
  <c r="K39" i="9"/>
  <c r="K38" i="9"/>
  <c r="J38" i="9"/>
  <c r="J37" i="9"/>
  <c r="K36" i="9"/>
  <c r="J36" i="9"/>
  <c r="J34" i="9"/>
  <c r="J33" i="9"/>
  <c r="K32" i="9"/>
  <c r="J32" i="9"/>
  <c r="K31" i="9"/>
  <c r="J30" i="9"/>
  <c r="K29" i="9"/>
  <c r="J29" i="9"/>
  <c r="K28" i="9"/>
  <c r="J28" i="9"/>
  <c r="K27" i="9"/>
  <c r="J26" i="9"/>
  <c r="K25" i="9"/>
  <c r="J25" i="9"/>
  <c r="K24" i="9"/>
  <c r="J24" i="9"/>
  <c r="K23" i="9"/>
  <c r="K22" i="9"/>
  <c r="J22" i="9"/>
  <c r="J21" i="9"/>
  <c r="K20" i="9"/>
  <c r="J20" i="9"/>
  <c r="K19" i="9"/>
  <c r="J19" i="9"/>
  <c r="K18" i="9"/>
  <c r="J18" i="9"/>
  <c r="J17" i="9"/>
  <c r="H35" i="3" l="1"/>
  <c r="A42" i="9" l="1"/>
  <c r="A43" i="9"/>
  <c r="A44" i="9"/>
  <c r="A45" i="9"/>
  <c r="A46" i="9"/>
  <c r="A17" i="9"/>
  <c r="A18" i="9"/>
  <c r="A19" i="9"/>
  <c r="A20" i="9"/>
  <c r="A21" i="9"/>
  <c r="A22" i="9"/>
  <c r="A23" i="9"/>
  <c r="A24" i="9"/>
  <c r="A25" i="9"/>
  <c r="A26" i="9"/>
  <c r="A27" i="9"/>
  <c r="A28" i="9"/>
  <c r="A29" i="9"/>
  <c r="A30" i="9"/>
  <c r="A31" i="9"/>
  <c r="A32" i="9"/>
  <c r="A33" i="9"/>
  <c r="A34" i="9"/>
  <c r="A35" i="9"/>
  <c r="A36" i="9"/>
  <c r="A37" i="9"/>
  <c r="A38" i="9"/>
  <c r="A39" i="9"/>
  <c r="A40" i="9"/>
  <c r="A41" i="9"/>
  <c r="A47" i="9"/>
  <c r="A48" i="9"/>
  <c r="A49" i="9"/>
  <c r="A50" i="9"/>
  <c r="A51" i="9"/>
  <c r="A52" i="9"/>
  <c r="A53" i="9"/>
  <c r="A54" i="9"/>
  <c r="I134" i="6" l="1"/>
  <c r="H134" i="6"/>
  <c r="G134" i="6"/>
  <c r="J119" i="6"/>
  <c r="L119" i="6" s="1"/>
  <c r="K119" i="6" s="1"/>
  <c r="L118" i="6"/>
  <c r="K118" i="6" s="1"/>
  <c r="J104" i="6"/>
  <c r="J103" i="6"/>
  <c r="L103" i="6" s="1"/>
  <c r="K103" i="6" s="1"/>
  <c r="L102" i="6"/>
  <c r="K102" i="6"/>
  <c r="J88" i="6"/>
  <c r="J89" i="6" s="1"/>
  <c r="L87" i="6"/>
  <c r="K87" i="6" s="1"/>
  <c r="J87" i="6"/>
  <c r="L86" i="6"/>
  <c r="K86" i="6"/>
  <c r="L73" i="6"/>
  <c r="K73" i="6" s="1"/>
  <c r="L71" i="6"/>
  <c r="K71" i="6" s="1"/>
  <c r="J71" i="6"/>
  <c r="J72" i="6" s="1"/>
  <c r="J73" i="6" s="1"/>
  <c r="J74" i="6" s="1"/>
  <c r="L70" i="6"/>
  <c r="K70" i="6"/>
  <c r="J56" i="6"/>
  <c r="J55" i="6"/>
  <c r="L55" i="6" s="1"/>
  <c r="K55" i="6" s="1"/>
  <c r="L54" i="6"/>
  <c r="K54" i="6" s="1"/>
  <c r="J40" i="6"/>
  <c r="L40" i="6" s="1"/>
  <c r="K40" i="6" s="1"/>
  <c r="L39" i="6"/>
  <c r="K39" i="6" s="1"/>
  <c r="J39" i="6"/>
  <c r="L38" i="6"/>
  <c r="K38" i="6"/>
  <c r="J25" i="6"/>
  <c r="J24" i="6"/>
  <c r="L24" i="6" s="1"/>
  <c r="K24" i="6" s="1"/>
  <c r="L23" i="6"/>
  <c r="K23" i="6"/>
  <c r="J23" i="6"/>
  <c r="L22" i="6"/>
  <c r="K22" i="6"/>
  <c r="J8" i="6"/>
  <c r="J7" i="6"/>
  <c r="L7" i="6" s="1"/>
  <c r="K7" i="6" s="1"/>
  <c r="L6" i="6"/>
  <c r="L70" i="8"/>
  <c r="K70" i="8"/>
  <c r="J70" i="8"/>
  <c r="I70" i="8"/>
  <c r="H70" i="8"/>
  <c r="G70" i="8"/>
  <c r="R68" i="8"/>
  <c r="P38" i="8"/>
  <c r="P22" i="8"/>
  <c r="P6" i="8"/>
  <c r="K54" i="9"/>
  <c r="J54" i="9"/>
  <c r="K53" i="9"/>
  <c r="J53" i="9"/>
  <c r="K16" i="9"/>
  <c r="J16" i="9"/>
  <c r="A16" i="9"/>
  <c r="K15" i="9"/>
  <c r="J15" i="9"/>
  <c r="A15" i="9"/>
  <c r="K14" i="9"/>
  <c r="J14" i="9"/>
  <c r="A14" i="9"/>
  <c r="K13" i="9"/>
  <c r="J13" i="9"/>
  <c r="A13" i="9"/>
  <c r="K12" i="9"/>
  <c r="J12" i="9"/>
  <c r="A12" i="9"/>
  <c r="K11" i="9"/>
  <c r="J11" i="9"/>
  <c r="A11" i="9"/>
  <c r="K10" i="9"/>
  <c r="J10" i="9"/>
  <c r="A10" i="9"/>
  <c r="K9" i="9"/>
  <c r="J9" i="9"/>
  <c r="A9" i="9"/>
  <c r="K8" i="9"/>
  <c r="J8" i="9"/>
  <c r="A8" i="9"/>
  <c r="K7" i="9"/>
  <c r="J7" i="9"/>
  <c r="A7" i="9"/>
  <c r="K6" i="9"/>
  <c r="J6" i="9"/>
  <c r="A6" i="9"/>
  <c r="K35" i="3"/>
  <c r="K34" i="3"/>
  <c r="J34" i="3"/>
  <c r="A34" i="3"/>
  <c r="K33" i="3"/>
  <c r="J33" i="3"/>
  <c r="A33" i="3"/>
  <c r="K29" i="3"/>
  <c r="J29" i="3"/>
  <c r="A29" i="3"/>
  <c r="K28" i="3"/>
  <c r="J28" i="3"/>
  <c r="A28" i="3"/>
  <c r="K27" i="3"/>
  <c r="J27" i="3"/>
  <c r="A27" i="3"/>
  <c r="K26" i="3"/>
  <c r="J26" i="3"/>
  <c r="A26" i="3"/>
  <c r="K25" i="3"/>
  <c r="J25" i="3"/>
  <c r="A25" i="3"/>
  <c r="K24" i="3"/>
  <c r="J24" i="3"/>
  <c r="A24" i="3"/>
  <c r="K23" i="3"/>
  <c r="J23" i="3"/>
  <c r="A23" i="3"/>
  <c r="K22" i="3"/>
  <c r="J22" i="3"/>
  <c r="A22" i="3"/>
  <c r="K21" i="3"/>
  <c r="J21" i="3"/>
  <c r="A21" i="3"/>
  <c r="K20" i="3"/>
  <c r="J20" i="3"/>
  <c r="A20" i="3"/>
  <c r="K19" i="3"/>
  <c r="J19" i="3"/>
  <c r="A19" i="3"/>
  <c r="K18" i="3"/>
  <c r="J18" i="3"/>
  <c r="A18" i="3"/>
  <c r="K17" i="3"/>
  <c r="J17" i="3"/>
  <c r="A17" i="3"/>
  <c r="K16" i="3"/>
  <c r="J16" i="3"/>
  <c r="A16" i="3"/>
  <c r="K15" i="3"/>
  <c r="J15" i="3"/>
  <c r="A15" i="3"/>
  <c r="K14" i="3"/>
  <c r="J14" i="3"/>
  <c r="A14" i="3"/>
  <c r="K13" i="3"/>
  <c r="J13" i="3"/>
  <c r="A13" i="3"/>
  <c r="K12" i="3"/>
  <c r="J12" i="3"/>
  <c r="A12" i="3"/>
  <c r="K11" i="3"/>
  <c r="J11" i="3"/>
  <c r="A11" i="3"/>
  <c r="K10" i="3"/>
  <c r="J10" i="3"/>
  <c r="A10" i="3"/>
  <c r="K9" i="3"/>
  <c r="J9" i="3"/>
  <c r="A9" i="3"/>
  <c r="K8" i="3"/>
  <c r="J8" i="3"/>
  <c r="A8" i="3"/>
  <c r="K7" i="3"/>
  <c r="J7" i="3"/>
  <c r="A7" i="3"/>
  <c r="K6" i="3"/>
  <c r="J6" i="3"/>
  <c r="A6" i="3"/>
  <c r="J35" i="3" l="1"/>
  <c r="X3" i="3" s="1"/>
  <c r="K6" i="6"/>
  <c r="L89" i="6"/>
  <c r="K89" i="6" s="1"/>
  <c r="J90" i="6"/>
  <c r="J57" i="6"/>
  <c r="L56" i="6"/>
  <c r="K56" i="6" s="1"/>
  <c r="J9" i="6"/>
  <c r="L8" i="6"/>
  <c r="K8" i="6" s="1"/>
  <c r="L25" i="6"/>
  <c r="K25" i="6" s="1"/>
  <c r="J26" i="6"/>
  <c r="L74" i="6"/>
  <c r="K74" i="6" s="1"/>
  <c r="J75" i="6"/>
  <c r="L104" i="6"/>
  <c r="K104" i="6" s="1"/>
  <c r="J105" i="6"/>
  <c r="L72" i="6"/>
  <c r="K72" i="6" s="1"/>
  <c r="L88" i="6"/>
  <c r="K88" i="6" s="1"/>
  <c r="J41" i="6"/>
  <c r="J120" i="6"/>
  <c r="J10" i="6" l="1"/>
  <c r="L9" i="6"/>
  <c r="K9" i="6" s="1"/>
  <c r="J91" i="6"/>
  <c r="L90" i="6"/>
  <c r="K90" i="6" s="1"/>
  <c r="J27" i="6"/>
  <c r="L26" i="6"/>
  <c r="K26" i="6" s="1"/>
  <c r="J121" i="6"/>
  <c r="L120" i="6"/>
  <c r="K120" i="6" s="1"/>
  <c r="J106" i="6"/>
  <c r="L105" i="6"/>
  <c r="K105" i="6" s="1"/>
  <c r="J58" i="6"/>
  <c r="L57" i="6"/>
  <c r="K57" i="6" s="1"/>
  <c r="J76" i="6"/>
  <c r="L75" i="6"/>
  <c r="K75" i="6" s="1"/>
  <c r="J42" i="6"/>
  <c r="L41" i="6"/>
  <c r="K41" i="6" s="1"/>
  <c r="L42" i="6" l="1"/>
  <c r="K42" i="6" s="1"/>
  <c r="J43" i="6"/>
  <c r="J92" i="6"/>
  <c r="L91" i="6"/>
  <c r="K91" i="6" s="1"/>
  <c r="J59" i="6"/>
  <c r="L58" i="6"/>
  <c r="K58" i="6" s="1"/>
  <c r="L121" i="6"/>
  <c r="K121" i="6" s="1"/>
  <c r="J122" i="6"/>
  <c r="L76" i="6"/>
  <c r="K76" i="6" s="1"/>
  <c r="J77" i="6"/>
  <c r="J107" i="6"/>
  <c r="L106" i="6"/>
  <c r="K106" i="6" s="1"/>
  <c r="J28" i="6"/>
  <c r="L27" i="6"/>
  <c r="K27" i="6" s="1"/>
  <c r="J11" i="6"/>
  <c r="L10" i="6"/>
  <c r="K10" i="6" l="1"/>
  <c r="L11" i="6"/>
  <c r="K11" i="6" s="1"/>
  <c r="J12" i="6"/>
  <c r="J108" i="6"/>
  <c r="L107" i="6"/>
  <c r="K107" i="6" s="1"/>
  <c r="J78" i="6"/>
  <c r="L77" i="6"/>
  <c r="K77" i="6" s="1"/>
  <c r="J44" i="6"/>
  <c r="L43" i="6"/>
  <c r="K43" i="6" s="1"/>
  <c r="J123" i="6"/>
  <c r="L122" i="6"/>
  <c r="K122" i="6" s="1"/>
  <c r="L92" i="6"/>
  <c r="K92" i="6" s="1"/>
  <c r="J93" i="6"/>
  <c r="J29" i="6"/>
  <c r="L28" i="6"/>
  <c r="K28" i="6" s="1"/>
  <c r="L59" i="6"/>
  <c r="K59" i="6" s="1"/>
  <c r="J60" i="6"/>
  <c r="L123" i="6" l="1"/>
  <c r="K123" i="6" s="1"/>
  <c r="J124" i="6"/>
  <c r="L78" i="6"/>
  <c r="K78" i="6" s="1"/>
  <c r="J79" i="6"/>
  <c r="L93" i="6"/>
  <c r="K93" i="6" s="1"/>
  <c r="J94" i="6"/>
  <c r="J13" i="6"/>
  <c r="L12" i="6"/>
  <c r="K12" i="6" s="1"/>
  <c r="L29" i="6"/>
  <c r="K29" i="6" s="1"/>
  <c r="J30" i="6"/>
  <c r="J61" i="6"/>
  <c r="L60" i="6"/>
  <c r="K60" i="6" s="1"/>
  <c r="L44" i="6"/>
  <c r="K44" i="6" s="1"/>
  <c r="J45" i="6"/>
  <c r="L108" i="6"/>
  <c r="K108" i="6" s="1"/>
  <c r="J109" i="6"/>
  <c r="J62" i="6" l="1"/>
  <c r="L61" i="6"/>
  <c r="K61" i="6" s="1"/>
  <c r="J14" i="6"/>
  <c r="L13" i="6"/>
  <c r="J80" i="6"/>
  <c r="L79" i="6"/>
  <c r="K79" i="6" s="1"/>
  <c r="J46" i="6"/>
  <c r="L45" i="6"/>
  <c r="K45" i="6" s="1"/>
  <c r="J31" i="6"/>
  <c r="L30" i="6"/>
  <c r="K30" i="6" s="1"/>
  <c r="J95" i="6"/>
  <c r="L94" i="6"/>
  <c r="K94" i="6" s="1"/>
  <c r="J125" i="6"/>
  <c r="L124" i="6"/>
  <c r="K124" i="6" s="1"/>
  <c r="J110" i="6"/>
  <c r="L109" i="6"/>
  <c r="K109" i="6" s="1"/>
  <c r="K13" i="6" l="1"/>
  <c r="J96" i="6"/>
  <c r="L95" i="6"/>
  <c r="K95" i="6" s="1"/>
  <c r="J15" i="6"/>
  <c r="L14" i="6"/>
  <c r="K14" i="6" s="1"/>
  <c r="L110" i="6"/>
  <c r="K110" i="6" s="1"/>
  <c r="J111" i="6"/>
  <c r="J47" i="6"/>
  <c r="L46" i="6"/>
  <c r="K46" i="6" s="1"/>
  <c r="J126" i="6"/>
  <c r="L125" i="6"/>
  <c r="K125" i="6" s="1"/>
  <c r="L31" i="6"/>
  <c r="K31" i="6" s="1"/>
  <c r="J32" i="6"/>
  <c r="J81" i="6"/>
  <c r="L80" i="6"/>
  <c r="K80" i="6" s="1"/>
  <c r="L62" i="6"/>
  <c r="K62" i="6" s="1"/>
  <c r="J63" i="6"/>
  <c r="J112" i="6" l="1"/>
  <c r="L111" i="6"/>
  <c r="K111" i="6" s="1"/>
  <c r="J82" i="6"/>
  <c r="L81" i="6"/>
  <c r="K81" i="6" s="1"/>
  <c r="J127" i="6"/>
  <c r="L126" i="6"/>
  <c r="K126" i="6" s="1"/>
  <c r="J97" i="6"/>
  <c r="L96" i="6"/>
  <c r="K96" i="6" s="1"/>
  <c r="L63" i="6"/>
  <c r="K63" i="6" s="1"/>
  <c r="J64" i="6"/>
  <c r="J33" i="6"/>
  <c r="L32" i="6"/>
  <c r="K32" i="6" s="1"/>
  <c r="J48" i="6"/>
  <c r="L47" i="6"/>
  <c r="K47" i="6" s="1"/>
  <c r="J16" i="6"/>
  <c r="L15" i="6"/>
  <c r="K15" i="6" s="1"/>
  <c r="J17" i="6" l="1"/>
  <c r="L16" i="6"/>
  <c r="K16" i="6" s="1"/>
  <c r="L82" i="6"/>
  <c r="K82" i="6" s="1"/>
  <c r="J83" i="6"/>
  <c r="J65" i="6"/>
  <c r="L64" i="6"/>
  <c r="K64" i="6" s="1"/>
  <c r="L33" i="6"/>
  <c r="K33" i="6" s="1"/>
  <c r="J34" i="6"/>
  <c r="L97" i="6"/>
  <c r="K97" i="6" s="1"/>
  <c r="J98" i="6"/>
  <c r="L48" i="6"/>
  <c r="K48" i="6" s="1"/>
  <c r="J49" i="6"/>
  <c r="L127" i="6"/>
  <c r="K127" i="6" s="1"/>
  <c r="J128" i="6"/>
  <c r="L112" i="6"/>
  <c r="K112" i="6" s="1"/>
  <c r="J113" i="6"/>
  <c r="J50" i="6" l="1"/>
  <c r="L49" i="6"/>
  <c r="K49" i="6" s="1"/>
  <c r="J129" i="6"/>
  <c r="L128" i="6"/>
  <c r="K128" i="6" s="1"/>
  <c r="J99" i="6"/>
  <c r="L98" i="6"/>
  <c r="K98" i="6" s="1"/>
  <c r="J114" i="6"/>
  <c r="L113" i="6"/>
  <c r="K113" i="6" s="1"/>
  <c r="J35" i="6"/>
  <c r="L34" i="6"/>
  <c r="K34" i="6" s="1"/>
  <c r="J84" i="6"/>
  <c r="L83" i="6"/>
  <c r="K83" i="6" s="1"/>
  <c r="J66" i="6"/>
  <c r="L65" i="6"/>
  <c r="K65" i="6" s="1"/>
  <c r="L17" i="6"/>
  <c r="K17" i="6" s="1"/>
  <c r="J18" i="6"/>
  <c r="L18" i="6" l="1"/>
  <c r="K18" i="6" s="1"/>
  <c r="J19" i="6"/>
  <c r="J85" i="6"/>
  <c r="L85" i="6" s="1"/>
  <c r="K85" i="6" s="1"/>
  <c r="L84" i="6"/>
  <c r="K84" i="6" s="1"/>
  <c r="J115" i="6"/>
  <c r="L114" i="6"/>
  <c r="K114" i="6" s="1"/>
  <c r="J130" i="6"/>
  <c r="L129" i="6"/>
  <c r="K129" i="6" s="1"/>
  <c r="J67" i="6"/>
  <c r="L66" i="6"/>
  <c r="K66" i="6" s="1"/>
  <c r="J36" i="6"/>
  <c r="L35" i="6"/>
  <c r="K35" i="6" s="1"/>
  <c r="L99" i="6"/>
  <c r="K99" i="6" s="1"/>
  <c r="J100" i="6"/>
  <c r="J51" i="6"/>
  <c r="L50" i="6"/>
  <c r="K50" i="6" s="1"/>
  <c r="L51" i="6" l="1"/>
  <c r="K51" i="6" s="1"/>
  <c r="J52" i="6"/>
  <c r="J20" i="6"/>
  <c r="L19" i="6"/>
  <c r="K19" i="6" s="1"/>
  <c r="J37" i="6"/>
  <c r="L37" i="6" s="1"/>
  <c r="K37" i="6" s="1"/>
  <c r="L36" i="6"/>
  <c r="K36" i="6" s="1"/>
  <c r="L130" i="6"/>
  <c r="K130" i="6" s="1"/>
  <c r="J131" i="6"/>
  <c r="J101" i="6"/>
  <c r="L101" i="6" s="1"/>
  <c r="K101" i="6" s="1"/>
  <c r="L100" i="6"/>
  <c r="K100" i="6" s="1"/>
  <c r="L67" i="6"/>
  <c r="K67" i="6" s="1"/>
  <c r="J68" i="6"/>
  <c r="J116" i="6"/>
  <c r="L115" i="6"/>
  <c r="K115" i="6" s="1"/>
  <c r="L116" i="6" l="1"/>
  <c r="K116" i="6" s="1"/>
  <c r="J117" i="6"/>
  <c r="L117" i="6" s="1"/>
  <c r="K117" i="6" s="1"/>
  <c r="J69" i="6"/>
  <c r="L69" i="6" s="1"/>
  <c r="K69" i="6" s="1"/>
  <c r="L68" i="6"/>
  <c r="K68" i="6" s="1"/>
  <c r="L131" i="6"/>
  <c r="K131" i="6" s="1"/>
  <c r="J132" i="6"/>
  <c r="J21" i="6"/>
  <c r="L21" i="6" s="1"/>
  <c r="K21" i="6" s="1"/>
  <c r="L20" i="6"/>
  <c r="K20" i="6" s="1"/>
  <c r="L52" i="6"/>
  <c r="K52" i="6" s="1"/>
  <c r="J53" i="6"/>
  <c r="L53" i="6" s="1"/>
  <c r="K53" i="6" s="1"/>
  <c r="J133" i="6" l="1"/>
  <c r="L133" i="6" s="1"/>
  <c r="L132" i="6"/>
  <c r="K132" i="6" s="1"/>
  <c r="K133" i="6" l="1"/>
  <c r="L134" i="6"/>
  <c r="K134" i="6" l="1"/>
  <c r="J134" i="6"/>
</calcChain>
</file>

<file path=xl/sharedStrings.xml><?xml version="1.0" encoding="utf-8"?>
<sst xmlns="http://schemas.openxmlformats.org/spreadsheetml/2006/main" count="1436" uniqueCount="289">
  <si>
    <t>附件2</t>
  </si>
  <si>
    <t>清远市新建商品住房销售价格备案表</t>
  </si>
  <si>
    <t>房地产开发企业名称或中介服务机构名称：清远市广清房地产开发有限公司</t>
  </si>
  <si>
    <t>项目(楼盘)名称：绿地四季花园</t>
  </si>
  <si>
    <t xml:space="preserve">  </t>
  </si>
  <si>
    <t>序号</t>
  </si>
  <si>
    <t>幢（栋）号</t>
  </si>
  <si>
    <t>房号</t>
  </si>
  <si>
    <t>楼层(F)</t>
  </si>
  <si>
    <t>户型</t>
  </si>
  <si>
    <t>层高（m)</t>
  </si>
  <si>
    <t>建筑面积（㎡）</t>
  </si>
  <si>
    <t>分摊的共有建筑面积（㎡）</t>
  </si>
  <si>
    <t>套内建筑面积（㎡）</t>
  </si>
  <si>
    <t>建筑面积单价（元/㎡）</t>
  </si>
  <si>
    <t>套内建筑面积销售单价（元/㎡）</t>
  </si>
  <si>
    <t>优惠折扣及其条件</t>
  </si>
  <si>
    <t>销售
状态</t>
  </si>
  <si>
    <t>备注</t>
  </si>
  <si>
    <t>三居室</t>
  </si>
  <si>
    <t>-</t>
  </si>
  <si>
    <t>待售</t>
  </si>
  <si>
    <t>总售价已包含装修价格1500元/㎡（建筑面积）</t>
  </si>
  <si>
    <t>二居室</t>
  </si>
  <si>
    <t>本楼栋总面积/均价</t>
  </si>
  <si>
    <t>注：
1.销售价格构成包括合理的开发建设成本、费用、税金和利润等；与商品房配套建设的各项基础设施，包括供水、供电、供气、通讯、有线电视、安全监控系统、信报箱等建设费用，一律计入开发建设成本，不得在房价外另行收取。
2.建筑面积=套内建筑面积+分摊的共有建筑面积。</t>
  </si>
  <si>
    <t>备案机关：</t>
  </si>
  <si>
    <t>企业物价员：</t>
  </si>
  <si>
    <t>价格举报投诉电话：12358</t>
  </si>
  <si>
    <t>企业投诉电话：</t>
  </si>
  <si>
    <t>本表一式两份</t>
  </si>
  <si>
    <t>总售价(元)</t>
  </si>
  <si>
    <t>已售</t>
  </si>
  <si>
    <t>房地产开发企业名称或中介服务机构名称：清远市道申房地产有限公司</t>
  </si>
  <si>
    <t>项目(楼盘)名称：清远市融创湖滨首府</t>
  </si>
  <si>
    <t>2号楼</t>
  </si>
  <si>
    <t>两房两厅一卫</t>
  </si>
  <si>
    <t>两房两厅两卫</t>
  </si>
  <si>
    <t xml:space="preserve">   本栋销售住宅共64套，销售住宅总建筑面积：5763.20㎡，套内面积：4230.72㎡，分摊面积：1532.48㎡，销售均价：10803.09元/㎡（建筑面积）、
14716.25元/㎡（套内建筑面积）。</t>
  </si>
  <si>
    <t>注：
1.销售价格构成包括合理的开发建设成本、费用、税金和利润等；与商品房配套建设的各项基础设施，包括供水、供电、供气、通讯、有线电视、安全监控系统、信报箱等建设费用，一律计入开发建设成本，不得在房价外另行收取。
2.上述“价格”指毛坯房价格（不含室内装修）。
3.建筑面积=套内建筑面积+分摊的共有建筑面积。</t>
  </si>
  <si>
    <t>一、</t>
  </si>
  <si>
    <t>1栋靠西边，按照单边价格较中间单价高，整体位置靠东边位置比西边位置价格高的原则来定价；4楼价格相对比三楼价格低一些</t>
  </si>
  <si>
    <t>二、</t>
  </si>
  <si>
    <t>碧桂园</t>
  </si>
  <si>
    <t>销售均价</t>
  </si>
  <si>
    <t>11044元/㎡（建筑面积）</t>
  </si>
  <si>
    <t>13196.86元/㎡（套内建筑面积）</t>
  </si>
  <si>
    <t>湖滨首府</t>
  </si>
  <si>
    <t>10004.7元/㎡（建筑面积）</t>
  </si>
  <si>
    <t>13552.31 元/㎡（套内建筑面积）</t>
  </si>
  <si>
    <t>公摊面积接近碧桂园的两倍</t>
  </si>
  <si>
    <t>三、</t>
  </si>
  <si>
    <t>政府备案政策要求</t>
  </si>
  <si>
    <t>四、</t>
  </si>
  <si>
    <t>首开两栋销售均价：10004.7元/㎡（建筑面积）；下浮15%后均价格为8504元/㎡（建筑面积）</t>
  </si>
  <si>
    <t>最低备案价</t>
  </si>
  <si>
    <t>下浮15%</t>
  </si>
  <si>
    <t>最高不得高于备案价</t>
  </si>
  <si>
    <t>9665元/㎡（建筑面积）</t>
  </si>
  <si>
    <t>8216元/㎡（建筑面积）</t>
  </si>
  <si>
    <t>最高备案价</t>
  </si>
  <si>
    <t>10382元/㎡（建筑面积）</t>
  </si>
  <si>
    <t>8825元/㎡（建筑面积）</t>
  </si>
  <si>
    <t>增幅说明：譬如半岛一号实际成交均价是10000，增幅则不能高于10000的5%即500，</t>
  </si>
  <si>
    <t>1号楼</t>
  </si>
  <si>
    <t xml:space="preserve">   本栋销售住宅共 64套，销售住宅总建筑面积：5699.34㎡，套内面积：4230.72㎡，分摊面积：1542.08 ㎡，销售均价：10552.35元/㎡（建筑面积）、14295.02 元/㎡（套内建筑面积）。</t>
  </si>
  <si>
    <t>股东底价</t>
    <phoneticPr fontId="20" type="noConversion"/>
  </si>
  <si>
    <t>现申请调整</t>
    <phoneticPr fontId="20" type="noConversion"/>
  </si>
  <si>
    <t>现备案底价</t>
    <phoneticPr fontId="20" type="noConversion"/>
  </si>
  <si>
    <t xml:space="preserve">
总售价(元)</t>
    <phoneticPr fontId="20" type="noConversion"/>
  </si>
  <si>
    <t>价格举报投诉电话：12345</t>
    <phoneticPr fontId="20" type="noConversion"/>
  </si>
  <si>
    <t>价格举报投诉电话：12345</t>
    <phoneticPr fontId="20" type="noConversion"/>
  </si>
  <si>
    <t>简易房号</t>
    <phoneticPr fontId="20" type="noConversion"/>
  </si>
  <si>
    <t>原股东底价差异</t>
    <phoneticPr fontId="20" type="noConversion"/>
  </si>
  <si>
    <t>附件3</t>
    <phoneticPr fontId="20" type="noConversion"/>
  </si>
  <si>
    <t>13号楼</t>
    <phoneticPr fontId="20" type="noConversion"/>
  </si>
  <si>
    <t>13号楼201</t>
  </si>
  <si>
    <t>13号楼202</t>
  </si>
  <si>
    <t>13号楼203</t>
  </si>
  <si>
    <t>13号楼204</t>
  </si>
  <si>
    <t>13号楼302</t>
  </si>
  <si>
    <t>13号楼303</t>
  </si>
  <si>
    <t>13号楼304</t>
  </si>
  <si>
    <t>13号楼402</t>
  </si>
  <si>
    <t>13号楼403</t>
  </si>
  <si>
    <t>13号楼404</t>
  </si>
  <si>
    <t>13号楼501</t>
  </si>
  <si>
    <t>13号楼503</t>
  </si>
  <si>
    <t>13号楼504</t>
  </si>
  <si>
    <t>13号楼603</t>
  </si>
  <si>
    <t>13号楼701</t>
  </si>
  <si>
    <t>13号楼703</t>
  </si>
  <si>
    <t>13号楼1403</t>
  </si>
  <si>
    <t>13号楼1404</t>
  </si>
  <si>
    <t>13号楼1703</t>
  </si>
  <si>
    <t>13号楼1801</t>
  </si>
  <si>
    <t>13号楼1803</t>
  </si>
  <si>
    <t>13号楼1804</t>
  </si>
  <si>
    <t>13号楼2101</t>
  </si>
  <si>
    <t>13号楼2303</t>
  </si>
  <si>
    <t>13号楼2403</t>
  </si>
  <si>
    <t>13号楼2501</t>
  </si>
  <si>
    <t>13号楼2503</t>
  </si>
  <si>
    <t>13号楼2601</t>
  </si>
  <si>
    <t>13号楼2602</t>
  </si>
  <si>
    <t>13号楼2603</t>
  </si>
  <si>
    <t>13号楼2604</t>
  </si>
  <si>
    <t>13-201</t>
  </si>
  <si>
    <t>13-202</t>
  </si>
  <si>
    <t>13-203</t>
  </si>
  <si>
    <t>13-204</t>
  </si>
  <si>
    <t>13-302</t>
  </si>
  <si>
    <t>13-303</t>
  </si>
  <si>
    <t>13-304</t>
  </si>
  <si>
    <t>13-402</t>
  </si>
  <si>
    <t>13-403</t>
  </si>
  <si>
    <t>13-404</t>
  </si>
  <si>
    <t>13-501</t>
  </si>
  <si>
    <t>13-503</t>
  </si>
  <si>
    <t>13-603</t>
  </si>
  <si>
    <t>13-701</t>
  </si>
  <si>
    <t>13-703</t>
  </si>
  <si>
    <t>13-1403</t>
  </si>
  <si>
    <t>13-1703</t>
  </si>
  <si>
    <t>13-1801</t>
  </si>
  <si>
    <t>13-1803</t>
  </si>
  <si>
    <t>13-1804</t>
  </si>
  <si>
    <t>13-2101</t>
  </si>
  <si>
    <t>13-2303</t>
  </si>
  <si>
    <t>13-2403</t>
  </si>
  <si>
    <t>13-2501</t>
  </si>
  <si>
    <t>13-2503</t>
  </si>
  <si>
    <t>13-2601</t>
  </si>
  <si>
    <t>13-2602</t>
  </si>
  <si>
    <t>13-2603</t>
  </si>
  <si>
    <t>13-2604</t>
  </si>
  <si>
    <t>股东底价大于现申请底价</t>
    <phoneticPr fontId="20" type="noConversion"/>
  </si>
  <si>
    <t>差异金额</t>
    <phoneticPr fontId="20" type="noConversion"/>
  </si>
  <si>
    <t>原备案底价</t>
    <phoneticPr fontId="20" type="noConversion"/>
  </si>
  <si>
    <t>原备案价</t>
    <phoneticPr fontId="20" type="noConversion"/>
  </si>
  <si>
    <t>13号楼301</t>
  </si>
  <si>
    <t>13号楼401</t>
  </si>
  <si>
    <t>13号楼502</t>
  </si>
  <si>
    <t>13号楼601</t>
  </si>
  <si>
    <t>13号楼602</t>
  </si>
  <si>
    <t>13号楼604</t>
  </si>
  <si>
    <t>13号楼702</t>
  </si>
  <si>
    <t>13号楼704</t>
  </si>
  <si>
    <t>13号楼801</t>
  </si>
  <si>
    <t>13号楼802</t>
  </si>
  <si>
    <t>13号楼803</t>
  </si>
  <si>
    <t>13号楼804</t>
  </si>
  <si>
    <t>13号楼901</t>
  </si>
  <si>
    <t>13号楼902</t>
  </si>
  <si>
    <t>13号楼903</t>
  </si>
  <si>
    <t>13号楼904</t>
  </si>
  <si>
    <t>13号楼1001</t>
  </si>
  <si>
    <t>13号楼1002</t>
  </si>
  <si>
    <t>13号楼1003</t>
  </si>
  <si>
    <t>13号楼1004</t>
  </si>
  <si>
    <t>13号楼1101</t>
  </si>
  <si>
    <t>13号楼1102</t>
  </si>
  <si>
    <t>13号楼1103</t>
  </si>
  <si>
    <t>13号楼1104</t>
  </si>
  <si>
    <t>13号楼1201</t>
  </si>
  <si>
    <t>13号楼1202</t>
  </si>
  <si>
    <t>13号楼1203</t>
  </si>
  <si>
    <t>13号楼1204</t>
  </si>
  <si>
    <t>13号楼1301</t>
  </si>
  <si>
    <t>13号楼1302</t>
  </si>
  <si>
    <t>13号楼1303</t>
  </si>
  <si>
    <t>13号楼1304</t>
  </si>
  <si>
    <t>13号楼1401</t>
  </si>
  <si>
    <t>13号楼1402</t>
  </si>
  <si>
    <t>13号楼1501</t>
  </si>
  <si>
    <t>13号楼1502</t>
  </si>
  <si>
    <t>13号楼1503</t>
  </si>
  <si>
    <t>13号楼1504</t>
  </si>
  <si>
    <t>13号楼1601</t>
  </si>
  <si>
    <t>13号楼1602</t>
  </si>
  <si>
    <t>13号楼1603</t>
  </si>
  <si>
    <t>13号楼1604</t>
  </si>
  <si>
    <t>13号楼1701</t>
  </si>
  <si>
    <t>13号楼1702</t>
  </si>
  <si>
    <t>13号楼1704</t>
  </si>
  <si>
    <t>13号楼1802</t>
  </si>
  <si>
    <t>13号楼1901</t>
  </si>
  <si>
    <t>13号楼1902</t>
  </si>
  <si>
    <t>13号楼1903</t>
  </si>
  <si>
    <t>13号楼1904</t>
  </si>
  <si>
    <t>13号楼2001</t>
  </si>
  <si>
    <t>13号楼2002</t>
  </si>
  <si>
    <t>13号楼2003</t>
  </si>
  <si>
    <t>13号楼2004</t>
  </si>
  <si>
    <t>13号楼2102</t>
  </si>
  <si>
    <t>13号楼2103</t>
  </si>
  <si>
    <t>13号楼2104</t>
  </si>
  <si>
    <t>13号楼2201</t>
  </si>
  <si>
    <t>13号楼2202</t>
  </si>
  <si>
    <t>13号楼2203</t>
  </si>
  <si>
    <t>13号楼2204</t>
  </si>
  <si>
    <t>13号楼2302</t>
  </si>
  <si>
    <t>13号楼2304</t>
  </si>
  <si>
    <t>13号楼2401</t>
  </si>
  <si>
    <t>13号楼2402</t>
  </si>
  <si>
    <t>13号楼2404</t>
  </si>
  <si>
    <t>13号楼2502</t>
  </si>
  <si>
    <t>13号楼2504</t>
  </si>
  <si>
    <t>13-301</t>
  </si>
  <si>
    <t>13-401</t>
  </si>
  <si>
    <t>13-502</t>
  </si>
  <si>
    <t>13-601</t>
  </si>
  <si>
    <t>13-602</t>
  </si>
  <si>
    <t>13-604</t>
  </si>
  <si>
    <t>13-702</t>
  </si>
  <si>
    <t>13-704</t>
  </si>
  <si>
    <t>13-801</t>
  </si>
  <si>
    <t>13-802</t>
  </si>
  <si>
    <t>13-803</t>
  </si>
  <si>
    <t>13-804</t>
  </si>
  <si>
    <t>13-901</t>
  </si>
  <si>
    <t>13-902</t>
  </si>
  <si>
    <t>13-903</t>
  </si>
  <si>
    <t>13-904</t>
  </si>
  <si>
    <t>13-1001</t>
  </si>
  <si>
    <t>13-1002</t>
  </si>
  <si>
    <t>13-1003</t>
  </si>
  <si>
    <t>13-1004</t>
  </si>
  <si>
    <t>13-1101</t>
  </si>
  <si>
    <t>13-1102</t>
  </si>
  <si>
    <t>13-1103</t>
  </si>
  <si>
    <t>13-1104</t>
  </si>
  <si>
    <t>13-1201</t>
  </si>
  <si>
    <t>13-1202</t>
  </si>
  <si>
    <t>13-1203</t>
  </si>
  <si>
    <t>13-1204</t>
  </si>
  <si>
    <t>13-1301</t>
  </si>
  <si>
    <t>13-1302</t>
  </si>
  <si>
    <t>13-1303</t>
  </si>
  <si>
    <t>13-1304</t>
  </si>
  <si>
    <t>13-1401</t>
  </si>
  <si>
    <t>13-1402</t>
  </si>
  <si>
    <t>13-1501</t>
  </si>
  <si>
    <t>13-1502</t>
  </si>
  <si>
    <t>13-1503</t>
  </si>
  <si>
    <t>13-1504</t>
  </si>
  <si>
    <t>13-1601</t>
  </si>
  <si>
    <t>13-1602</t>
  </si>
  <si>
    <t>13-1603</t>
  </si>
  <si>
    <t>13-1604</t>
  </si>
  <si>
    <t>13-1701</t>
  </si>
  <si>
    <t>13-1702</t>
  </si>
  <si>
    <t>13-1704</t>
  </si>
  <si>
    <t>13-1802</t>
  </si>
  <si>
    <t>13-1901</t>
  </si>
  <si>
    <t>13-1902</t>
  </si>
  <si>
    <t>13-1903</t>
  </si>
  <si>
    <t>13-1904</t>
  </si>
  <si>
    <t>13-2001</t>
  </si>
  <si>
    <t>13-2002</t>
  </si>
  <si>
    <t>13-2003</t>
  </si>
  <si>
    <t>13-2004</t>
  </si>
  <si>
    <t>13-2102</t>
  </si>
  <si>
    <t>13-2103</t>
  </si>
  <si>
    <t>13-2104</t>
  </si>
  <si>
    <t>13-2201</t>
  </si>
  <si>
    <t>13-2202</t>
  </si>
  <si>
    <t>13-2203</t>
  </si>
  <si>
    <t>13-2204</t>
  </si>
  <si>
    <t>13-2302</t>
  </si>
  <si>
    <t>13-2304</t>
  </si>
  <si>
    <t>13-2401</t>
  </si>
  <si>
    <t>13-2402</t>
  </si>
  <si>
    <t>13-2404</t>
  </si>
  <si>
    <t>13-2502</t>
  </si>
  <si>
    <t>13-2504</t>
  </si>
  <si>
    <t>本次调整绿地符合</t>
    <phoneticPr fontId="20" type="noConversion"/>
  </si>
  <si>
    <t>天地楼层</t>
  </si>
  <si>
    <t>正常楼层</t>
  </si>
  <si>
    <t>本次优先调整</t>
    <phoneticPr fontId="20" type="noConversion"/>
  </si>
  <si>
    <t>最终调整的底价</t>
    <phoneticPr fontId="20" type="noConversion"/>
  </si>
  <si>
    <t>13号楼2301</t>
    <phoneticPr fontId="20" type="noConversion"/>
  </si>
  <si>
    <t xml:space="preserve">   本栋销售住宅共 71套，销售住宅总建筑面积：7377.55㎡，套内面积：5813.52㎡，分摊面积：1564.03㎡，销售均价：8700/㎡（建筑面积）、11040.85元/㎡（套内建筑面积）。</t>
    <phoneticPr fontId="20" type="noConversion"/>
  </si>
  <si>
    <t>现备案价</t>
    <phoneticPr fontId="20" type="noConversion"/>
  </si>
  <si>
    <t>现底价</t>
    <phoneticPr fontId="20" type="noConversion"/>
  </si>
  <si>
    <t>调整为</t>
    <phoneticPr fontId="20" type="noConversion"/>
  </si>
  <si>
    <t>底价为</t>
    <phoneticPr fontId="20" type="noConversion"/>
  </si>
  <si>
    <t xml:space="preserve">   本栋销售住宅共 29套，销售住宅总建筑面积：3176.95㎡，套内面积：2503.48㎡，分摊面积：673.47㎡，销售均价：8348元/㎡（建筑面积）、10593元/㎡（套内建筑面积）。</t>
    <phoneticPr fontId="20" type="noConversion"/>
  </si>
  <si>
    <t>本次调整</t>
    <phoneticPr fontId="2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</si>
</sst>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 * #,##0.00_ ;_ * \-#,##0.00_ ;_ * &quot;-&quot;??_ ;_ @_ "/>
    <numFmt numFmtId="176" formatCode="0.00_ "/>
    <numFmt numFmtId="177" formatCode="0.00_);[Red]\(0.00\)"/>
    <numFmt numFmtId="178" formatCode="_ * #,##0_ ;_ * \-#,##0_ ;_ * &quot;-&quot;??_ ;_ @_ "/>
    <numFmt numFmtId="179" formatCode="_ * #,##0.000000_ ;_ * \-#,##0.000000_ ;_ * &quot;-&quot;??_ ;_ @_ "/>
  </numFmts>
  <fonts count="24">
    <font>
      <sz val="11"/>
      <color theme="1"/>
      <name val="宋体"/>
      <charset val="134"/>
      <scheme val="minor"/>
    </font>
    <font>
      <sz val="16"/>
      <name val="黑体"/>
      <family val="3"/>
      <charset val="134"/>
    </font>
    <font>
      <sz val="20"/>
      <name val="方正小标宋简体"/>
      <charset val="134"/>
    </font>
    <font>
      <sz val="10"/>
      <name val="宋体"/>
      <family val="3"/>
      <charset val="134"/>
    </font>
    <font>
      <b/>
      <sz val="11"/>
      <name val="宋体"/>
      <family val="3"/>
      <charset val="134"/>
    </font>
    <font>
      <sz val="11"/>
      <name val="宋体"/>
      <family val="3"/>
      <charset val="134"/>
    </font>
    <font>
      <sz val="10.5"/>
      <color theme="1"/>
      <name val="Times New Roman"/>
      <family val="1"/>
    </font>
    <font>
      <sz val="11"/>
      <name val="Times New Roman"/>
      <family val="1"/>
    </font>
    <font>
      <sz val="12"/>
      <name val="Times New Roman"/>
      <family val="1"/>
    </font>
    <font>
      <sz val="10"/>
      <color indexed="8"/>
      <name val="宋体"/>
      <family val="3"/>
      <charset val="134"/>
    </font>
    <font>
      <b/>
      <sz val="16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b/>
      <sz val="11"/>
      <color theme="1"/>
      <name val="宋体"/>
      <family val="3"/>
      <charset val="134"/>
      <scheme val="minor"/>
    </font>
    <font>
      <b/>
      <sz val="18"/>
      <color theme="1"/>
      <name val="宋体"/>
      <family val="3"/>
      <charset val="134"/>
      <scheme val="minor"/>
    </font>
    <font>
      <b/>
      <sz val="20"/>
      <color theme="1"/>
      <name val="宋体"/>
      <family val="3"/>
      <charset val="134"/>
      <scheme val="minor"/>
    </font>
    <font>
      <sz val="11"/>
      <name val="宋体"/>
      <family val="3"/>
      <charset val="134"/>
      <scheme val="minor"/>
    </font>
    <font>
      <sz val="10"/>
      <name val="宋体"/>
      <family val="3"/>
      <charset val="134"/>
    </font>
    <font>
      <b/>
      <sz val="11"/>
      <name val="宋体"/>
      <family val="3"/>
      <charset val="134"/>
      <scheme val="minor"/>
    </font>
    <font>
      <b/>
      <sz val="11"/>
      <color rgb="FFFF0000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1"/>
      <color rgb="FFFF0000"/>
      <name val="宋体"/>
      <family val="3"/>
      <charset val="134"/>
    </font>
    <font>
      <sz val="11"/>
      <color rgb="FFFF0000"/>
      <name val="宋体"/>
      <family val="3"/>
      <charset val="134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2065187536243"/>
        <bgColor indexed="64"/>
      </patternFill>
    </fill>
    <fill>
      <patternFill patternType="solid">
        <fgColor theme="6" tint="0.79992065187536243"/>
        <bgColor indexed="64"/>
      </patternFill>
    </fill>
    <fill>
      <patternFill patternType="solid">
        <fgColor theme="4" tint="0.7999206518753624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39997558519241921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3">
    <xf numFmtId="0" fontId="0" fillId="0" borderId="0"/>
    <xf numFmtId="43" fontId="19" fillId="0" borderId="0" applyFont="0" applyFill="0" applyBorder="0" applyAlignment="0" applyProtection="0">
      <alignment vertical="center"/>
    </xf>
    <xf numFmtId="9" fontId="21" fillId="0" borderId="0" applyFont="0" applyFill="0" applyBorder="0" applyAlignment="0" applyProtection="0">
      <alignment vertical="center"/>
    </xf>
  </cellStyleXfs>
  <cellXfs count="205">
    <xf numFmtId="0" fontId="0" fillId="0" borderId="0" xfId="0"/>
    <xf numFmtId="0" fontId="0" fillId="2" borderId="0" xfId="0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vertical="center"/>
    </xf>
    <xf numFmtId="43" fontId="0" fillId="2" borderId="0" xfId="1" applyFont="1" applyFill="1" applyAlignment="1">
      <alignment vertical="center"/>
    </xf>
    <xf numFmtId="0" fontId="3" fillId="2" borderId="0" xfId="0" applyFont="1" applyFill="1" applyAlignment="1">
      <alignment vertical="center"/>
    </xf>
    <xf numFmtId="0" fontId="3" fillId="2" borderId="0" xfId="0" applyFont="1" applyFill="1" applyAlignment="1">
      <alignment horizontal="left" vertical="center"/>
    </xf>
    <xf numFmtId="0" fontId="4" fillId="2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/>
    </xf>
    <xf numFmtId="0" fontId="5" fillId="5" borderId="1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5" fillId="6" borderId="1" xfId="0" applyFont="1" applyFill="1" applyBorder="1" applyAlignment="1">
      <alignment horizontal="center" vertical="center"/>
    </xf>
    <xf numFmtId="0" fontId="5" fillId="6" borderId="1" xfId="0" applyFont="1" applyFill="1" applyBorder="1" applyAlignment="1">
      <alignment horizontal="center" vertical="center" wrapText="1"/>
    </xf>
    <xf numFmtId="0" fontId="6" fillId="6" borderId="1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vertical="center"/>
    </xf>
    <xf numFmtId="0" fontId="5" fillId="2" borderId="1" xfId="0" applyFont="1" applyFill="1" applyBorder="1" applyAlignment="1">
      <alignment horizontal="center" vertical="center" wrapText="1"/>
    </xf>
    <xf numFmtId="43" fontId="5" fillId="3" borderId="2" xfId="1" applyFont="1" applyFill="1" applyBorder="1" applyAlignment="1">
      <alignment horizontal="center" vertical="center" wrapText="1"/>
    </xf>
    <xf numFmtId="43" fontId="5" fillId="3" borderId="1" xfId="1" applyFont="1" applyFill="1" applyBorder="1" applyAlignment="1">
      <alignment horizontal="center" vertical="center" wrapText="1"/>
    </xf>
    <xf numFmtId="43" fontId="5" fillId="3" borderId="3" xfId="0" applyNumberFormat="1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3" fontId="5" fillId="4" borderId="2" xfId="1" applyFont="1" applyFill="1" applyBorder="1" applyAlignment="1">
      <alignment horizontal="center" vertical="center" wrapText="1"/>
    </xf>
    <xf numFmtId="43" fontId="5" fillId="4" borderId="1" xfId="1" applyFont="1" applyFill="1" applyBorder="1" applyAlignment="1">
      <alignment horizontal="center" vertical="center" wrapText="1"/>
    </xf>
    <xf numFmtId="43" fontId="5" fillId="4" borderId="3" xfId="0" applyNumberFormat="1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43" fontId="5" fillId="5" borderId="2" xfId="1" applyFont="1" applyFill="1" applyBorder="1" applyAlignment="1">
      <alignment horizontal="center" vertical="center" wrapText="1"/>
    </xf>
    <xf numFmtId="43" fontId="5" fillId="5" borderId="1" xfId="1" applyFont="1" applyFill="1" applyBorder="1" applyAlignment="1">
      <alignment horizontal="center" vertical="center" wrapText="1"/>
    </xf>
    <xf numFmtId="43" fontId="5" fillId="5" borderId="3" xfId="0" applyNumberFormat="1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43" fontId="5" fillId="6" borderId="2" xfId="1" applyFont="1" applyFill="1" applyBorder="1" applyAlignment="1">
      <alignment horizontal="center" vertical="center" wrapText="1"/>
    </xf>
    <xf numFmtId="43" fontId="5" fillId="6" borderId="1" xfId="1" applyFont="1" applyFill="1" applyBorder="1" applyAlignment="1">
      <alignment horizontal="center" vertical="center" wrapText="1"/>
    </xf>
    <xf numFmtId="43" fontId="5" fillId="6" borderId="3" xfId="0" applyNumberFormat="1" applyFont="1" applyFill="1" applyBorder="1" applyAlignment="1">
      <alignment horizontal="center" vertical="center" wrapText="1"/>
    </xf>
    <xf numFmtId="0" fontId="4" fillId="6" borderId="1" xfId="0" applyFont="1" applyFill="1" applyBorder="1" applyAlignment="1">
      <alignment horizontal="center" vertical="center" wrapText="1"/>
    </xf>
    <xf numFmtId="0" fontId="5" fillId="7" borderId="1" xfId="0" applyFont="1" applyFill="1" applyBorder="1" applyAlignment="1">
      <alignment horizontal="center" vertical="center"/>
    </xf>
    <xf numFmtId="0" fontId="5" fillId="7" borderId="1" xfId="0" applyFont="1" applyFill="1" applyBorder="1" applyAlignment="1">
      <alignment horizontal="center" vertical="center" wrapText="1"/>
    </xf>
    <xf numFmtId="0" fontId="6" fillId="7" borderId="1" xfId="0" applyFont="1" applyFill="1" applyBorder="1" applyAlignment="1">
      <alignment horizontal="center" vertical="center" wrapText="1"/>
    </xf>
    <xf numFmtId="43" fontId="5" fillId="5" borderId="1" xfId="0" applyNumberFormat="1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0" fillId="2" borderId="1" xfId="0" applyFill="1" applyBorder="1" applyAlignment="1">
      <alignment vertical="center"/>
    </xf>
    <xf numFmtId="43" fontId="5" fillId="3" borderId="1" xfId="0" applyNumberFormat="1" applyFont="1" applyFill="1" applyBorder="1" applyAlignment="1">
      <alignment horizontal="center" vertical="center" wrapText="1"/>
    </xf>
    <xf numFmtId="43" fontId="5" fillId="7" borderId="1" xfId="0" applyNumberFormat="1" applyFont="1" applyFill="1" applyBorder="1" applyAlignment="1">
      <alignment horizontal="center" vertical="center" wrapText="1"/>
    </xf>
    <xf numFmtId="0" fontId="4" fillId="7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center" vertical="center" wrapText="1"/>
    </xf>
    <xf numFmtId="176" fontId="8" fillId="0" borderId="1" xfId="0" applyNumberFormat="1" applyFont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3" fillId="2" borderId="0" xfId="0" applyFont="1" applyFill="1" applyAlignment="1">
      <alignment horizontal="left" vertical="center" wrapText="1"/>
    </xf>
    <xf numFmtId="0" fontId="3" fillId="2" borderId="0" xfId="0" applyFont="1" applyFill="1" applyAlignment="1">
      <alignment vertical="center" wrapText="1"/>
    </xf>
    <xf numFmtId="0" fontId="8" fillId="0" borderId="1" xfId="0" applyFont="1" applyBorder="1" applyAlignment="1">
      <alignment vertical="center"/>
    </xf>
    <xf numFmtId="43" fontId="7" fillId="0" borderId="1" xfId="1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  <xf numFmtId="43" fontId="3" fillId="0" borderId="0" xfId="1" applyFont="1" applyAlignment="1">
      <alignment horizontal="left" vertical="center" wrapText="1"/>
    </xf>
    <xf numFmtId="43" fontId="3" fillId="0" borderId="0" xfId="1" applyFont="1" applyAlignment="1">
      <alignment vertical="center" wrapText="1"/>
    </xf>
    <xf numFmtId="43" fontId="0" fillId="0" borderId="0" xfId="1" applyFont="1" applyAlignment="1">
      <alignment horizontal="center" vertical="center"/>
    </xf>
    <xf numFmtId="43" fontId="3" fillId="2" borderId="0" xfId="1" applyFont="1" applyFill="1" applyAlignment="1">
      <alignment horizontal="left" vertical="center" wrapText="1"/>
    </xf>
    <xf numFmtId="43" fontId="3" fillId="2" borderId="0" xfId="1" applyFont="1" applyFill="1" applyAlignment="1">
      <alignment vertical="center" wrapText="1"/>
    </xf>
    <xf numFmtId="43" fontId="0" fillId="2" borderId="0" xfId="1" applyFont="1" applyFill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0" xfId="0" applyBorder="1" applyAlignment="1">
      <alignment vertical="center" wrapText="1"/>
    </xf>
    <xf numFmtId="0" fontId="0" fillId="2" borderId="0" xfId="0" applyFont="1" applyFill="1" applyAlignment="1">
      <alignment vertical="center"/>
    </xf>
    <xf numFmtId="0" fontId="5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43" fontId="5" fillId="2" borderId="1" xfId="0" applyNumberFormat="1" applyFont="1" applyFill="1" applyBorder="1" applyAlignment="1">
      <alignment horizontal="center" vertical="center" wrapText="1"/>
    </xf>
    <xf numFmtId="43" fontId="0" fillId="2" borderId="0" xfId="0" applyNumberFormat="1" applyFill="1" applyAlignment="1">
      <alignment vertical="center"/>
    </xf>
    <xf numFmtId="176" fontId="7" fillId="2" borderId="1" xfId="0" applyNumberFormat="1" applyFont="1" applyFill="1" applyBorder="1" applyAlignment="1">
      <alignment horizontal="center" vertical="center" wrapText="1"/>
    </xf>
    <xf numFmtId="176" fontId="8" fillId="2" borderId="1" xfId="0" applyNumberFormat="1" applyFont="1" applyFill="1" applyBorder="1" applyAlignment="1">
      <alignment vertical="center"/>
    </xf>
    <xf numFmtId="0" fontId="8" fillId="2" borderId="1" xfId="0" applyFont="1" applyFill="1" applyBorder="1" applyAlignment="1">
      <alignment vertical="center"/>
    </xf>
    <xf numFmtId="43" fontId="7" fillId="2" borderId="1" xfId="0" applyNumberFormat="1" applyFont="1" applyFill="1" applyBorder="1" applyAlignment="1">
      <alignment horizontal="center" vertical="center" wrapText="1"/>
    </xf>
    <xf numFmtId="0" fontId="0" fillId="2" borderId="0" xfId="0" applyFont="1" applyFill="1" applyAlignment="1">
      <alignment horizontal="center" vertical="center"/>
    </xf>
    <xf numFmtId="43" fontId="0" fillId="2" borderId="0" xfId="0" applyNumberFormat="1" applyFill="1" applyAlignment="1">
      <alignment horizontal="center" vertical="center"/>
    </xf>
    <xf numFmtId="0" fontId="15" fillId="2" borderId="0" xfId="0" applyFont="1" applyFill="1" applyAlignment="1">
      <alignment vertical="center"/>
    </xf>
    <xf numFmtId="0" fontId="15" fillId="2" borderId="0" xfId="0" applyFont="1" applyFill="1" applyAlignment="1">
      <alignment horizontal="center" vertical="center"/>
    </xf>
    <xf numFmtId="0" fontId="15" fillId="0" borderId="0" xfId="0" applyFont="1" applyFill="1" applyAlignment="1">
      <alignment vertical="center"/>
    </xf>
    <xf numFmtId="177" fontId="15" fillId="2" borderId="0" xfId="1" applyNumberFormat="1" applyFont="1" applyFill="1" applyAlignment="1">
      <alignment vertical="center"/>
    </xf>
    <xf numFmtId="43" fontId="15" fillId="2" borderId="0" xfId="1" applyFont="1" applyFill="1" applyAlignment="1">
      <alignment vertical="center"/>
    </xf>
    <xf numFmtId="0" fontId="5" fillId="0" borderId="0" xfId="0" applyFont="1" applyFill="1" applyAlignment="1">
      <alignment horizontal="left" vertical="center"/>
    </xf>
    <xf numFmtId="0" fontId="16" fillId="0" borderId="7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177" fontId="15" fillId="0" borderId="1" xfId="0" applyNumberFormat="1" applyFont="1" applyFill="1" applyBorder="1" applyAlignment="1">
      <alignment horizontal="center" vertical="center"/>
    </xf>
    <xf numFmtId="177" fontId="5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vertical="center" wrapText="1"/>
    </xf>
    <xf numFmtId="0" fontId="15" fillId="0" borderId="11" xfId="0" applyFont="1" applyFill="1" applyBorder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5" fillId="2" borderId="0" xfId="0" applyFont="1" applyFill="1" applyAlignment="1">
      <alignment horizontal="left" vertical="center"/>
    </xf>
    <xf numFmtId="0" fontId="3" fillId="0" borderId="1" xfId="0" applyFont="1" applyFill="1" applyBorder="1" applyAlignment="1">
      <alignment horizontal="center" vertical="center" wrapText="1"/>
    </xf>
    <xf numFmtId="178" fontId="5" fillId="2" borderId="1" xfId="0" applyNumberFormat="1" applyFont="1" applyFill="1" applyBorder="1" applyAlignment="1">
      <alignment vertical="center" wrapText="1"/>
    </xf>
    <xf numFmtId="178" fontId="5" fillId="2" borderId="1" xfId="1" applyNumberFormat="1" applyFont="1" applyFill="1" applyBorder="1" applyAlignment="1">
      <alignment vertical="center" wrapText="1"/>
    </xf>
    <xf numFmtId="178" fontId="15" fillId="2" borderId="1" xfId="0" applyNumberFormat="1" applyFont="1" applyFill="1" applyBorder="1" applyAlignment="1">
      <alignment vertical="center"/>
    </xf>
    <xf numFmtId="178" fontId="5" fillId="0" borderId="1" xfId="0" applyNumberFormat="1" applyFont="1" applyFill="1" applyBorder="1" applyAlignment="1">
      <alignment vertical="center" wrapText="1"/>
    </xf>
    <xf numFmtId="178" fontId="15" fillId="0" borderId="1" xfId="0" applyNumberFormat="1" applyFont="1" applyFill="1" applyBorder="1" applyAlignment="1">
      <alignment vertical="center" wrapText="1"/>
    </xf>
    <xf numFmtId="178" fontId="15" fillId="0" borderId="1" xfId="0" applyNumberFormat="1" applyFont="1" applyFill="1" applyBorder="1" applyAlignment="1">
      <alignment vertical="center"/>
    </xf>
    <xf numFmtId="0" fontId="1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177" fontId="3" fillId="0" borderId="0" xfId="1" applyNumberFormat="1" applyFont="1" applyFill="1" applyBorder="1" applyAlignment="1">
      <alignment horizontal="left" vertical="center" wrapText="1"/>
    </xf>
    <xf numFmtId="0" fontId="3" fillId="0" borderId="13" xfId="0" applyFont="1" applyFill="1" applyBorder="1" applyAlignment="1">
      <alignment vertical="center" wrapText="1"/>
    </xf>
    <xf numFmtId="177" fontId="3" fillId="0" borderId="0" xfId="1" applyNumberFormat="1" applyFont="1" applyFill="1" applyBorder="1" applyAlignment="1">
      <alignment vertical="center" wrapText="1"/>
    </xf>
    <xf numFmtId="177" fontId="15" fillId="0" borderId="11" xfId="1" applyNumberFormat="1" applyFont="1" applyFill="1" applyBorder="1" applyAlignment="1">
      <alignment horizontal="center" vertical="center"/>
    </xf>
    <xf numFmtId="43" fontId="15" fillId="0" borderId="11" xfId="1" applyFont="1" applyFill="1" applyBorder="1" applyAlignment="1">
      <alignment horizontal="center" vertical="center"/>
    </xf>
    <xf numFmtId="0" fontId="15" fillId="0" borderId="14" xfId="0" applyFont="1" applyFill="1" applyBorder="1" applyAlignment="1">
      <alignment horizontal="center" vertical="center"/>
    </xf>
    <xf numFmtId="0" fontId="15" fillId="0" borderId="0" xfId="0" applyFont="1" applyFill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177" fontId="15" fillId="0" borderId="0" xfId="1" applyNumberFormat="1" applyFont="1" applyFill="1" applyAlignment="1">
      <alignment vertical="center"/>
    </xf>
    <xf numFmtId="43" fontId="15" fillId="0" borderId="0" xfId="1" applyFont="1" applyFill="1" applyAlignment="1">
      <alignment vertical="center"/>
    </xf>
    <xf numFmtId="178" fontId="5" fillId="0" borderId="1" xfId="1" applyNumberFormat="1" applyFont="1" applyFill="1" applyBorder="1" applyAlignment="1">
      <alignment vertical="center" wrapText="1"/>
    </xf>
    <xf numFmtId="0" fontId="3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vertical="center" wrapText="1"/>
    </xf>
    <xf numFmtId="177" fontId="3" fillId="2" borderId="0" xfId="1" applyNumberFormat="1" applyFont="1" applyFill="1" applyAlignment="1">
      <alignment horizontal="left" vertical="center" wrapText="1"/>
    </xf>
    <xf numFmtId="177" fontId="3" fillId="2" borderId="0" xfId="1" applyNumberFormat="1" applyFont="1" applyFill="1" applyAlignment="1">
      <alignment vertical="center" wrapText="1"/>
    </xf>
    <xf numFmtId="177" fontId="15" fillId="2" borderId="0" xfId="1" applyNumberFormat="1" applyFont="1" applyFill="1" applyAlignment="1">
      <alignment horizontal="center" vertical="center"/>
    </xf>
    <xf numFmtId="43" fontId="15" fillId="2" borderId="0" xfId="1" applyFont="1" applyFill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horizontal="left" vertical="center" wrapText="1"/>
    </xf>
    <xf numFmtId="0" fontId="15" fillId="0" borderId="0" xfId="0" applyFont="1" applyFill="1" applyBorder="1" applyAlignment="1">
      <alignment horizontal="left" vertical="center"/>
    </xf>
    <xf numFmtId="0" fontId="15" fillId="0" borderId="0" xfId="0" applyFont="1" applyFill="1" applyBorder="1" applyAlignment="1">
      <alignment horizontal="center" vertical="center"/>
    </xf>
    <xf numFmtId="0" fontId="15" fillId="2" borderId="0" xfId="0" applyFont="1" applyFill="1" applyBorder="1" applyAlignment="1">
      <alignment horizontal="left" vertical="center"/>
    </xf>
    <xf numFmtId="0" fontId="15" fillId="8" borderId="0" xfId="0" applyFont="1" applyFill="1" applyAlignment="1">
      <alignment vertical="center"/>
    </xf>
    <xf numFmtId="43" fontId="15" fillId="0" borderId="1" xfId="0" applyNumberFormat="1" applyFont="1" applyFill="1" applyBorder="1" applyAlignment="1">
      <alignment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9" borderId="0" xfId="0" applyFont="1" applyFill="1" applyBorder="1" applyAlignment="1">
      <alignment horizontal="center" vertical="center" wrapText="1"/>
    </xf>
    <xf numFmtId="0" fontId="5" fillId="10" borderId="0" xfId="0" applyFont="1" applyFill="1" applyBorder="1" applyAlignment="1">
      <alignment horizontal="center" vertical="center" wrapText="1"/>
    </xf>
    <xf numFmtId="10" fontId="5" fillId="0" borderId="0" xfId="2" applyNumberFormat="1" applyFont="1" applyFill="1" applyBorder="1" applyAlignment="1">
      <alignment horizontal="center" vertical="center" wrapText="1"/>
    </xf>
    <xf numFmtId="1" fontId="5" fillId="0" borderId="0" xfId="0" applyNumberFormat="1" applyFont="1" applyFill="1" applyBorder="1" applyAlignment="1">
      <alignment horizontal="center" vertical="center" wrapText="1"/>
    </xf>
    <xf numFmtId="1" fontId="15" fillId="0" borderId="0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11" borderId="0" xfId="0" applyFont="1" applyFill="1" applyBorder="1" applyAlignment="1">
      <alignment horizontal="center" vertical="center" wrapText="1"/>
    </xf>
    <xf numFmtId="0" fontId="22" fillId="0" borderId="0" xfId="0" applyFont="1" applyFill="1" applyBorder="1" applyAlignment="1">
      <alignment horizontal="center" vertical="center" wrapText="1"/>
    </xf>
    <xf numFmtId="0" fontId="22" fillId="11" borderId="0" xfId="0" applyFont="1" applyFill="1" applyBorder="1" applyAlignment="1">
      <alignment horizontal="center" vertical="center" wrapText="1"/>
    </xf>
    <xf numFmtId="0" fontId="22" fillId="10" borderId="0" xfId="0" applyFont="1" applyFill="1" applyBorder="1" applyAlignment="1">
      <alignment horizontal="center" vertical="center" wrapText="1"/>
    </xf>
    <xf numFmtId="0" fontId="23" fillId="0" borderId="0" xfId="0" applyFont="1" applyFill="1" applyAlignment="1">
      <alignment vertical="center"/>
    </xf>
    <xf numFmtId="0" fontId="5" fillId="12" borderId="0" xfId="0" applyFont="1" applyFill="1" applyBorder="1" applyAlignment="1">
      <alignment horizontal="center" vertical="center" wrapText="1"/>
    </xf>
    <xf numFmtId="179" fontId="5" fillId="0" borderId="0" xfId="0" applyNumberFormat="1" applyFont="1" applyFill="1" applyAlignment="1">
      <alignment vertical="center"/>
    </xf>
    <xf numFmtId="0" fontId="5" fillId="2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horizontal="left" vertical="center" wrapText="1"/>
    </xf>
    <xf numFmtId="0" fontId="3" fillId="0" borderId="11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center" vertical="center"/>
    </xf>
    <xf numFmtId="0" fontId="15" fillId="0" borderId="1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left" vertical="center" wrapText="1"/>
    </xf>
    <xf numFmtId="0" fontId="3" fillId="0" borderId="8" xfId="0" applyFont="1" applyFill="1" applyBorder="1" applyAlignment="1">
      <alignment horizontal="left" vertical="top" wrapText="1"/>
    </xf>
    <xf numFmtId="0" fontId="15" fillId="0" borderId="4" xfId="0" applyFont="1" applyFill="1" applyBorder="1" applyAlignment="1">
      <alignment horizontal="left" vertical="center"/>
    </xf>
    <xf numFmtId="0" fontId="15" fillId="0" borderId="12" xfId="0" applyFont="1" applyFill="1" applyBorder="1" applyAlignment="1">
      <alignment horizontal="left" vertical="center"/>
    </xf>
    <xf numFmtId="177" fontId="4" fillId="0" borderId="1" xfId="1" applyNumberFormat="1" applyFont="1" applyFill="1" applyBorder="1" applyAlignment="1">
      <alignment horizontal="center" vertical="center" wrapText="1"/>
    </xf>
    <xf numFmtId="43" fontId="4" fillId="0" borderId="1" xfId="1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left" vertical="center" wrapText="1"/>
    </xf>
    <xf numFmtId="0" fontId="3" fillId="2" borderId="4" xfId="0" applyFont="1" applyFill="1" applyBorder="1" applyAlignment="1">
      <alignment horizontal="left" vertical="top" wrapText="1"/>
    </xf>
    <xf numFmtId="0" fontId="15" fillId="2" borderId="4" xfId="0" applyFont="1" applyFill="1" applyBorder="1" applyAlignment="1">
      <alignment horizontal="left" vertical="center"/>
    </xf>
    <xf numFmtId="0" fontId="1" fillId="2" borderId="0" xfId="0" applyFont="1" applyFill="1" applyAlignment="1">
      <alignment horizontal="left" vertical="center"/>
    </xf>
    <xf numFmtId="0" fontId="2" fillId="2" borderId="0" xfId="0" applyFont="1" applyFill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177" fontId="4" fillId="2" borderId="1" xfId="1" applyNumberFormat="1" applyFont="1" applyFill="1" applyBorder="1" applyAlignment="1">
      <alignment horizontal="center" vertical="center" wrapText="1"/>
    </xf>
    <xf numFmtId="43" fontId="4" fillId="2" borderId="1" xfId="1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vertical="center" wrapText="1"/>
    </xf>
    <xf numFmtId="0" fontId="9" fillId="2" borderId="4" xfId="0" applyFont="1" applyFill="1" applyBorder="1" applyAlignment="1">
      <alignment horizontal="left" vertical="top" wrapText="1"/>
    </xf>
    <xf numFmtId="0" fontId="0" fillId="2" borderId="4" xfId="0" applyFill="1" applyBorder="1" applyAlignment="1">
      <alignment horizontal="left" vertical="center"/>
    </xf>
    <xf numFmtId="0" fontId="5" fillId="2" borderId="1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0" fillId="7" borderId="0" xfId="0" applyFill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9" fillId="0" borderId="4" xfId="0" applyFont="1" applyBorder="1" applyAlignment="1">
      <alignment horizontal="left" vertical="top" wrapText="1"/>
    </xf>
    <xf numFmtId="0" fontId="0" fillId="0" borderId="4" xfId="0" applyBorder="1" applyAlignment="1">
      <alignment horizontal="left" vertical="center"/>
    </xf>
    <xf numFmtId="43" fontId="5" fillId="2" borderId="1" xfId="1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5" fillId="13" borderId="0" xfId="0" applyFont="1" applyFill="1" applyBorder="1" applyAlignment="1">
      <alignment horizontal="center" vertical="center" wrapText="1"/>
    </xf>
    <xf numFmtId="0" fontId="15" fillId="10" borderId="0" xfId="0" applyFont="1" applyFill="1" applyAlignment="1">
      <alignment vertical="center"/>
    </xf>
    <xf numFmtId="179" fontId="15" fillId="0" borderId="0" xfId="0" applyNumberFormat="1" applyFont="1" applyFill="1" applyAlignment="1">
      <alignment horizontal="center" vertical="center"/>
    </xf>
  </cellXfs>
  <cellStyles count="3">
    <cellStyle name="百分比" xfId="2" builtinId="5"/>
    <cellStyle name="常规" xfId="0" builtinId="0"/>
    <cellStyle name="千位分隔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6350</xdr:colOff>
      <xdr:row>3</xdr:row>
      <xdr:rowOff>115162</xdr:rowOff>
    </xdr:from>
    <xdr:to>
      <xdr:col>4</xdr:col>
      <xdr:colOff>361950</xdr:colOff>
      <xdr:row>7</xdr:row>
      <xdr:rowOff>9090</xdr:rowOff>
    </xdr:to>
    <xdr:pic>
      <xdr:nvPicPr>
        <xdr:cNvPr id="2" name="图片 1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216150" y="1715135"/>
          <a:ext cx="4387850" cy="179895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7</xdr:col>
      <xdr:colOff>114300</xdr:colOff>
      <xdr:row>10</xdr:row>
      <xdr:rowOff>20928</xdr:rowOff>
    </xdr:to>
    <xdr:pic>
      <xdr:nvPicPr>
        <xdr:cNvPr id="3" name="图片 2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4381500" cy="179832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dministrator/Desktop/13&#21495;&#27004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房屋列表信息"/>
      <sheetName val="附注"/>
    </sheetNames>
    <sheetDataSet>
      <sheetData sheetId="0">
        <row r="4">
          <cell r="H4" t="str">
            <v>是否有电梯</v>
          </cell>
          <cell r="I4" t="str">
            <v>所在起始层</v>
          </cell>
          <cell r="J4" t="str">
            <v>所在终止层</v>
          </cell>
          <cell r="K4" t="str">
            <v>房屋总层数</v>
          </cell>
          <cell r="L4" t="str">
            <v>单元</v>
          </cell>
          <cell r="M4" t="str">
            <v>房屋用途</v>
          </cell>
          <cell r="N4" t="str">
            <v>户型居室</v>
          </cell>
          <cell r="O4" t="str">
            <v>房屋类型</v>
          </cell>
          <cell r="P4" t="str">
            <v>测绘类型</v>
          </cell>
          <cell r="Q4" t="str">
            <v>套内面积(平方米)</v>
          </cell>
          <cell r="R4" t="str">
            <v>公摊面积(平方米)</v>
          </cell>
          <cell r="S4" t="str">
            <v>建筑面积(平方米)</v>
          </cell>
          <cell r="T4" t="str">
            <v>备案单价(元)</v>
          </cell>
          <cell r="U4" t="str">
            <v>备案总价(元)</v>
          </cell>
        </row>
        <row r="5">
          <cell r="G5" t="str">
            <v>13号楼201</v>
          </cell>
          <cell r="H5" t="str">
            <v>有</v>
          </cell>
          <cell r="I5">
            <v>2</v>
          </cell>
          <cell r="J5">
            <v>2</v>
          </cell>
          <cell r="K5">
            <v>1</v>
          </cell>
          <cell r="L5" t="str">
            <v>无</v>
          </cell>
          <cell r="M5" t="str">
            <v>住宅</v>
          </cell>
          <cell r="N5" t="str">
            <v>二居室</v>
          </cell>
          <cell r="O5" t="str">
            <v>住宅</v>
          </cell>
          <cell r="P5" t="str">
            <v/>
          </cell>
          <cell r="Q5">
            <v>70.069999999999993</v>
          </cell>
          <cell r="R5">
            <v>18.850000000000001</v>
          </cell>
          <cell r="S5">
            <v>88.92</v>
          </cell>
          <cell r="T5">
            <v>9806.01</v>
          </cell>
          <cell r="U5">
            <v>871950.03</v>
          </cell>
        </row>
        <row r="6">
          <cell r="G6" t="str">
            <v>13号楼202</v>
          </cell>
          <cell r="H6" t="str">
            <v>有</v>
          </cell>
          <cell r="I6">
            <v>2</v>
          </cell>
          <cell r="J6">
            <v>2</v>
          </cell>
          <cell r="K6">
            <v>1</v>
          </cell>
          <cell r="L6" t="str">
            <v>无</v>
          </cell>
          <cell r="M6" t="str">
            <v>住宅</v>
          </cell>
          <cell r="N6" t="str">
            <v>二居室</v>
          </cell>
          <cell r="O6" t="str">
            <v>住宅</v>
          </cell>
          <cell r="P6" t="str">
            <v/>
          </cell>
          <cell r="Q6">
            <v>70.06</v>
          </cell>
          <cell r="R6">
            <v>18.850000000000001</v>
          </cell>
          <cell r="S6">
            <v>88.91</v>
          </cell>
          <cell r="T6">
            <v>9137.36</v>
          </cell>
          <cell r="U6">
            <v>812402.96</v>
          </cell>
        </row>
        <row r="7">
          <cell r="G7" t="str">
            <v>13号楼203</v>
          </cell>
          <cell r="H7" t="str">
            <v>有</v>
          </cell>
          <cell r="I7">
            <v>2</v>
          </cell>
          <cell r="J7">
            <v>2</v>
          </cell>
          <cell r="K7">
            <v>1</v>
          </cell>
          <cell r="L7" t="str">
            <v>无</v>
          </cell>
          <cell r="M7" t="str">
            <v>住宅</v>
          </cell>
          <cell r="N7" t="str">
            <v>三居室</v>
          </cell>
          <cell r="O7" t="str">
            <v>住宅</v>
          </cell>
          <cell r="P7" t="str">
            <v/>
          </cell>
          <cell r="Q7">
            <v>96.25</v>
          </cell>
          <cell r="R7">
            <v>25.89</v>
          </cell>
          <cell r="S7">
            <v>122.14</v>
          </cell>
          <cell r="T7">
            <v>9006.39</v>
          </cell>
          <cell r="U7">
            <v>1100040.47</v>
          </cell>
        </row>
        <row r="8">
          <cell r="G8" t="str">
            <v>13号楼204</v>
          </cell>
          <cell r="H8" t="str">
            <v>有</v>
          </cell>
          <cell r="I8">
            <v>2</v>
          </cell>
          <cell r="J8">
            <v>2</v>
          </cell>
          <cell r="K8">
            <v>1</v>
          </cell>
          <cell r="L8" t="str">
            <v>无</v>
          </cell>
          <cell r="M8" t="str">
            <v>住宅</v>
          </cell>
          <cell r="N8" t="str">
            <v>三居室</v>
          </cell>
          <cell r="O8" t="str">
            <v>住宅</v>
          </cell>
          <cell r="P8" t="str">
            <v/>
          </cell>
          <cell r="Q8">
            <v>96.3</v>
          </cell>
          <cell r="R8">
            <v>25.91</v>
          </cell>
          <cell r="S8">
            <v>122.21</v>
          </cell>
          <cell r="T8">
            <v>9073.7199999999993</v>
          </cell>
          <cell r="U8">
            <v>1108899.32</v>
          </cell>
        </row>
        <row r="9">
          <cell r="G9" t="str">
            <v>13号楼301</v>
          </cell>
          <cell r="H9" t="str">
            <v>有</v>
          </cell>
          <cell r="I9">
            <v>3</v>
          </cell>
          <cell r="J9">
            <v>3</v>
          </cell>
          <cell r="K9">
            <v>1</v>
          </cell>
          <cell r="L9" t="str">
            <v>无</v>
          </cell>
          <cell r="M9" t="str">
            <v>住宅</v>
          </cell>
          <cell r="N9" t="str">
            <v>二居室</v>
          </cell>
          <cell r="O9" t="str">
            <v>住宅</v>
          </cell>
          <cell r="P9" t="str">
            <v/>
          </cell>
          <cell r="Q9">
            <v>70.069999999999993</v>
          </cell>
          <cell r="R9">
            <v>18.850000000000001</v>
          </cell>
          <cell r="S9">
            <v>88.92</v>
          </cell>
          <cell r="T9">
            <v>8814.84</v>
          </cell>
          <cell r="U9">
            <v>783815.57</v>
          </cell>
        </row>
        <row r="10">
          <cell r="G10" t="str">
            <v>13号楼302</v>
          </cell>
          <cell r="H10" t="str">
            <v>有</v>
          </cell>
          <cell r="I10">
            <v>3</v>
          </cell>
          <cell r="J10">
            <v>3</v>
          </cell>
          <cell r="K10">
            <v>1</v>
          </cell>
          <cell r="L10" t="str">
            <v>无</v>
          </cell>
          <cell r="M10" t="str">
            <v>住宅</v>
          </cell>
          <cell r="N10" t="str">
            <v>二居室</v>
          </cell>
          <cell r="O10" t="str">
            <v>住宅</v>
          </cell>
          <cell r="P10" t="str">
            <v/>
          </cell>
          <cell r="Q10">
            <v>70.06</v>
          </cell>
          <cell r="R10">
            <v>18.850000000000001</v>
          </cell>
          <cell r="S10">
            <v>88.91</v>
          </cell>
          <cell r="T10">
            <v>9158.36</v>
          </cell>
          <cell r="U10">
            <v>814270.07</v>
          </cell>
        </row>
        <row r="11">
          <cell r="G11" t="str">
            <v>13号楼303</v>
          </cell>
          <cell r="H11" t="str">
            <v>有</v>
          </cell>
          <cell r="I11">
            <v>3</v>
          </cell>
          <cell r="J11">
            <v>3</v>
          </cell>
          <cell r="K11">
            <v>1</v>
          </cell>
          <cell r="L11" t="str">
            <v>无</v>
          </cell>
          <cell r="M11" t="str">
            <v>住宅</v>
          </cell>
          <cell r="N11" t="str">
            <v>三居室</v>
          </cell>
          <cell r="O11" t="str">
            <v>住宅</v>
          </cell>
          <cell r="P11" t="str">
            <v/>
          </cell>
          <cell r="Q11">
            <v>96.25</v>
          </cell>
          <cell r="R11">
            <v>25.89</v>
          </cell>
          <cell r="S11">
            <v>122.14</v>
          </cell>
          <cell r="T11">
            <v>9027.3700000000008</v>
          </cell>
          <cell r="U11">
            <v>1102602.97</v>
          </cell>
        </row>
        <row r="12">
          <cell r="G12" t="str">
            <v>13号楼304</v>
          </cell>
          <cell r="H12" t="str">
            <v>有</v>
          </cell>
          <cell r="I12">
            <v>3</v>
          </cell>
          <cell r="J12">
            <v>3</v>
          </cell>
          <cell r="K12">
            <v>1</v>
          </cell>
          <cell r="L12" t="str">
            <v>无</v>
          </cell>
          <cell r="M12" t="str">
            <v>住宅</v>
          </cell>
          <cell r="N12" t="str">
            <v>三居室</v>
          </cell>
          <cell r="O12" t="str">
            <v>住宅</v>
          </cell>
          <cell r="P12" t="str">
            <v/>
          </cell>
          <cell r="Q12">
            <v>96.3</v>
          </cell>
          <cell r="R12">
            <v>25.91</v>
          </cell>
          <cell r="S12">
            <v>122.21</v>
          </cell>
          <cell r="T12">
            <v>9094.7099999999991</v>
          </cell>
          <cell r="U12">
            <v>1111464.51</v>
          </cell>
        </row>
        <row r="13">
          <cell r="G13" t="str">
            <v>13号楼401</v>
          </cell>
          <cell r="H13" t="str">
            <v>有</v>
          </cell>
          <cell r="I13">
            <v>4</v>
          </cell>
          <cell r="J13">
            <v>4</v>
          </cell>
          <cell r="K13">
            <v>1</v>
          </cell>
          <cell r="L13" t="str">
            <v>无</v>
          </cell>
          <cell r="M13" t="str">
            <v>住宅</v>
          </cell>
          <cell r="N13" t="str">
            <v>二居室</v>
          </cell>
          <cell r="O13" t="str">
            <v>住宅</v>
          </cell>
          <cell r="P13" t="str">
            <v/>
          </cell>
          <cell r="Q13">
            <v>70.069999999999993</v>
          </cell>
          <cell r="R13">
            <v>18.850000000000001</v>
          </cell>
          <cell r="S13">
            <v>88.92</v>
          </cell>
          <cell r="T13">
            <v>8835.84</v>
          </cell>
          <cell r="U13">
            <v>785682.89</v>
          </cell>
        </row>
        <row r="14">
          <cell r="G14" t="str">
            <v>13号楼402</v>
          </cell>
          <cell r="H14" t="str">
            <v>有</v>
          </cell>
          <cell r="I14">
            <v>4</v>
          </cell>
          <cell r="J14">
            <v>4</v>
          </cell>
          <cell r="K14">
            <v>1</v>
          </cell>
          <cell r="L14" t="str">
            <v>无</v>
          </cell>
          <cell r="M14" t="str">
            <v>住宅</v>
          </cell>
          <cell r="N14" t="str">
            <v>二居室</v>
          </cell>
          <cell r="O14" t="str">
            <v>住宅</v>
          </cell>
          <cell r="P14" t="str">
            <v/>
          </cell>
          <cell r="Q14">
            <v>70.06</v>
          </cell>
          <cell r="R14">
            <v>18.850000000000001</v>
          </cell>
          <cell r="S14">
            <v>88.91</v>
          </cell>
          <cell r="T14">
            <v>8729.4699999999993</v>
          </cell>
          <cell r="U14">
            <v>776137.18</v>
          </cell>
        </row>
        <row r="15">
          <cell r="G15" t="str">
            <v>13号楼403</v>
          </cell>
          <cell r="H15" t="str">
            <v>有</v>
          </cell>
          <cell r="I15">
            <v>4</v>
          </cell>
          <cell r="J15">
            <v>4</v>
          </cell>
          <cell r="K15">
            <v>1</v>
          </cell>
          <cell r="L15" t="str">
            <v>无</v>
          </cell>
          <cell r="M15" t="str">
            <v>住宅</v>
          </cell>
          <cell r="N15" t="str">
            <v>三居室</v>
          </cell>
          <cell r="O15" t="str">
            <v>住宅</v>
          </cell>
          <cell r="P15" t="str">
            <v/>
          </cell>
          <cell r="Q15">
            <v>96.25</v>
          </cell>
          <cell r="R15">
            <v>25.89</v>
          </cell>
          <cell r="S15">
            <v>122.14</v>
          </cell>
          <cell r="T15">
            <v>8143.52</v>
          </cell>
          <cell r="U15">
            <v>994648.92</v>
          </cell>
        </row>
        <row r="16">
          <cell r="G16" t="str">
            <v>13号楼404</v>
          </cell>
          <cell r="H16" t="str">
            <v>有</v>
          </cell>
          <cell r="I16">
            <v>4</v>
          </cell>
          <cell r="J16">
            <v>4</v>
          </cell>
          <cell r="K16">
            <v>1</v>
          </cell>
          <cell r="L16" t="str">
            <v>无</v>
          </cell>
          <cell r="M16" t="str">
            <v>住宅</v>
          </cell>
          <cell r="N16" t="str">
            <v>三居室</v>
          </cell>
          <cell r="O16" t="str">
            <v>住宅</v>
          </cell>
          <cell r="P16" t="str">
            <v/>
          </cell>
          <cell r="Q16">
            <v>96.3</v>
          </cell>
          <cell r="R16">
            <v>25.91</v>
          </cell>
          <cell r="S16">
            <v>122.21</v>
          </cell>
          <cell r="T16">
            <v>8204.1200000000008</v>
          </cell>
          <cell r="U16">
            <v>1002625.62</v>
          </cell>
        </row>
        <row r="17">
          <cell r="G17" t="str">
            <v>13号楼501</v>
          </cell>
          <cell r="H17" t="str">
            <v>有</v>
          </cell>
          <cell r="I17">
            <v>5</v>
          </cell>
          <cell r="J17">
            <v>5</v>
          </cell>
          <cell r="K17">
            <v>1</v>
          </cell>
          <cell r="L17" t="str">
            <v>无</v>
          </cell>
          <cell r="M17" t="str">
            <v>住宅</v>
          </cell>
          <cell r="N17" t="str">
            <v>二居室</v>
          </cell>
          <cell r="O17" t="str">
            <v>住宅</v>
          </cell>
          <cell r="P17" t="str">
            <v/>
          </cell>
          <cell r="Q17">
            <v>70.069999999999993</v>
          </cell>
          <cell r="R17">
            <v>18.850000000000001</v>
          </cell>
          <cell r="S17">
            <v>88.92</v>
          </cell>
          <cell r="T17">
            <v>5845.51</v>
          </cell>
          <cell r="U17">
            <v>519783.14</v>
          </cell>
        </row>
        <row r="18">
          <cell r="G18" t="str">
            <v>13号楼502</v>
          </cell>
          <cell r="H18" t="str">
            <v>有</v>
          </cell>
          <cell r="I18">
            <v>5</v>
          </cell>
          <cell r="J18">
            <v>5</v>
          </cell>
          <cell r="K18">
            <v>1</v>
          </cell>
          <cell r="L18" t="str">
            <v>无</v>
          </cell>
          <cell r="M18" t="str">
            <v>住宅</v>
          </cell>
          <cell r="N18" t="str">
            <v>二居室</v>
          </cell>
          <cell r="O18" t="str">
            <v>住宅</v>
          </cell>
          <cell r="P18" t="str">
            <v/>
          </cell>
          <cell r="Q18">
            <v>70.06</v>
          </cell>
          <cell r="R18">
            <v>18.850000000000001</v>
          </cell>
          <cell r="S18">
            <v>88.91</v>
          </cell>
          <cell r="T18">
            <v>8750.4599999999991</v>
          </cell>
          <cell r="U18">
            <v>778003.4</v>
          </cell>
        </row>
        <row r="19">
          <cell r="G19" t="str">
            <v>13号楼503</v>
          </cell>
          <cell r="H19" t="str">
            <v>有</v>
          </cell>
          <cell r="I19">
            <v>5</v>
          </cell>
          <cell r="J19">
            <v>5</v>
          </cell>
          <cell r="K19">
            <v>1</v>
          </cell>
          <cell r="L19" t="str">
            <v>无</v>
          </cell>
          <cell r="M19" t="str">
            <v>住宅</v>
          </cell>
          <cell r="N19" t="str">
            <v>三居室</v>
          </cell>
          <cell r="O19" t="str">
            <v>住宅</v>
          </cell>
          <cell r="P19" t="str">
            <v/>
          </cell>
          <cell r="Q19">
            <v>96.25</v>
          </cell>
          <cell r="R19">
            <v>25.89</v>
          </cell>
          <cell r="S19">
            <v>122.14</v>
          </cell>
          <cell r="T19">
            <v>9069.34</v>
          </cell>
          <cell r="U19">
            <v>1107729.19</v>
          </cell>
        </row>
        <row r="20">
          <cell r="G20" t="str">
            <v>13号楼504</v>
          </cell>
          <cell r="H20" t="str">
            <v>有</v>
          </cell>
          <cell r="I20">
            <v>5</v>
          </cell>
          <cell r="J20">
            <v>5</v>
          </cell>
          <cell r="K20">
            <v>1</v>
          </cell>
          <cell r="L20" t="str">
            <v>无</v>
          </cell>
          <cell r="M20" t="str">
            <v>住宅</v>
          </cell>
          <cell r="N20" t="str">
            <v>三居室</v>
          </cell>
          <cell r="O20" t="str">
            <v>住宅</v>
          </cell>
          <cell r="P20" t="str">
            <v/>
          </cell>
          <cell r="Q20">
            <v>96.3</v>
          </cell>
          <cell r="R20">
            <v>25.91</v>
          </cell>
          <cell r="S20">
            <v>122.21</v>
          </cell>
          <cell r="T20">
            <v>7035.24</v>
          </cell>
          <cell r="U20">
            <v>859777.12</v>
          </cell>
        </row>
        <row r="21">
          <cell r="G21" t="str">
            <v>13号楼601</v>
          </cell>
          <cell r="H21" t="str">
            <v>有</v>
          </cell>
          <cell r="I21">
            <v>6</v>
          </cell>
          <cell r="J21">
            <v>6</v>
          </cell>
          <cell r="K21">
            <v>1</v>
          </cell>
          <cell r="L21" t="str">
            <v>无</v>
          </cell>
          <cell r="M21" t="str">
            <v>住宅</v>
          </cell>
          <cell r="N21" t="str">
            <v>二居室</v>
          </cell>
          <cell r="O21" t="str">
            <v>住宅</v>
          </cell>
          <cell r="P21" t="str">
            <v/>
          </cell>
          <cell r="Q21">
            <v>70.069999999999993</v>
          </cell>
          <cell r="R21">
            <v>18.850000000000001</v>
          </cell>
          <cell r="S21">
            <v>88.92</v>
          </cell>
          <cell r="T21">
            <v>8877.83</v>
          </cell>
          <cell r="U21">
            <v>789416.64</v>
          </cell>
        </row>
        <row r="22">
          <cell r="G22" t="str">
            <v>13号楼602</v>
          </cell>
          <cell r="H22" t="str">
            <v>有</v>
          </cell>
          <cell r="I22">
            <v>6</v>
          </cell>
          <cell r="J22">
            <v>6</v>
          </cell>
          <cell r="K22">
            <v>1</v>
          </cell>
          <cell r="L22" t="str">
            <v>无</v>
          </cell>
          <cell r="M22" t="str">
            <v>住宅</v>
          </cell>
          <cell r="N22" t="str">
            <v>二居室</v>
          </cell>
          <cell r="O22" t="str">
            <v>住宅</v>
          </cell>
          <cell r="P22" t="str">
            <v/>
          </cell>
          <cell r="Q22">
            <v>70.06</v>
          </cell>
          <cell r="R22">
            <v>18.850000000000001</v>
          </cell>
          <cell r="S22">
            <v>88.91</v>
          </cell>
          <cell r="T22">
            <v>8771.4500000000007</v>
          </cell>
          <cell r="U22">
            <v>779869.62</v>
          </cell>
        </row>
        <row r="23">
          <cell r="G23" t="str">
            <v>13号楼603</v>
          </cell>
          <cell r="H23" t="str">
            <v>有</v>
          </cell>
          <cell r="I23">
            <v>6</v>
          </cell>
          <cell r="J23">
            <v>6</v>
          </cell>
          <cell r="K23">
            <v>1</v>
          </cell>
          <cell r="L23" t="str">
            <v>无</v>
          </cell>
          <cell r="M23" t="str">
            <v>住宅</v>
          </cell>
          <cell r="N23" t="str">
            <v>三居室</v>
          </cell>
          <cell r="O23" t="str">
            <v>住宅</v>
          </cell>
          <cell r="P23" t="str">
            <v/>
          </cell>
          <cell r="Q23">
            <v>96.25</v>
          </cell>
          <cell r="R23">
            <v>25.89</v>
          </cell>
          <cell r="S23">
            <v>122.14</v>
          </cell>
          <cell r="T23">
            <v>9090.32</v>
          </cell>
          <cell r="U23">
            <v>1110291.68</v>
          </cell>
        </row>
        <row r="24">
          <cell r="G24" t="str">
            <v>13号楼604</v>
          </cell>
          <cell r="H24" t="str">
            <v>有</v>
          </cell>
          <cell r="I24">
            <v>6</v>
          </cell>
          <cell r="J24">
            <v>6</v>
          </cell>
          <cell r="K24">
            <v>1</v>
          </cell>
          <cell r="L24" t="str">
            <v>无</v>
          </cell>
          <cell r="M24" t="str">
            <v>住宅</v>
          </cell>
          <cell r="N24" t="str">
            <v>三居室</v>
          </cell>
          <cell r="O24" t="str">
            <v>住宅</v>
          </cell>
          <cell r="P24" t="str">
            <v/>
          </cell>
          <cell r="Q24">
            <v>96.3</v>
          </cell>
          <cell r="R24">
            <v>25.91</v>
          </cell>
          <cell r="S24">
            <v>122.21</v>
          </cell>
          <cell r="T24">
            <v>9157.68</v>
          </cell>
          <cell r="U24">
            <v>1119160.07</v>
          </cell>
        </row>
        <row r="25">
          <cell r="G25" t="str">
            <v>13号楼701</v>
          </cell>
          <cell r="H25" t="str">
            <v>有</v>
          </cell>
          <cell r="I25">
            <v>7</v>
          </cell>
          <cell r="J25">
            <v>7</v>
          </cell>
          <cell r="K25">
            <v>1</v>
          </cell>
          <cell r="L25" t="str">
            <v>无</v>
          </cell>
          <cell r="M25" t="str">
            <v>住宅</v>
          </cell>
          <cell r="N25" t="str">
            <v>二居室</v>
          </cell>
          <cell r="O25" t="str">
            <v>住宅</v>
          </cell>
          <cell r="P25" t="str">
            <v/>
          </cell>
          <cell r="Q25">
            <v>70.069999999999993</v>
          </cell>
          <cell r="R25">
            <v>18.850000000000001</v>
          </cell>
          <cell r="S25">
            <v>88.92</v>
          </cell>
          <cell r="T25">
            <v>9798.51</v>
          </cell>
          <cell r="U25">
            <v>871283.07</v>
          </cell>
        </row>
        <row r="26">
          <cell r="G26" t="str">
            <v>13号楼702</v>
          </cell>
          <cell r="H26" t="str">
            <v>有</v>
          </cell>
          <cell r="I26">
            <v>7</v>
          </cell>
          <cell r="J26">
            <v>7</v>
          </cell>
          <cell r="K26">
            <v>1</v>
          </cell>
          <cell r="L26" t="str">
            <v>无</v>
          </cell>
          <cell r="M26" t="str">
            <v>住宅</v>
          </cell>
          <cell r="N26" t="str">
            <v>二居室</v>
          </cell>
          <cell r="O26" t="str">
            <v>住宅</v>
          </cell>
          <cell r="P26" t="str">
            <v/>
          </cell>
          <cell r="Q26">
            <v>70.06</v>
          </cell>
          <cell r="R26">
            <v>18.850000000000001</v>
          </cell>
          <cell r="S26">
            <v>88.91</v>
          </cell>
          <cell r="T26">
            <v>8792.4500000000007</v>
          </cell>
          <cell r="U26">
            <v>781736.73</v>
          </cell>
        </row>
        <row r="27">
          <cell r="G27" t="str">
            <v>13号楼703</v>
          </cell>
          <cell r="H27" t="str">
            <v>有</v>
          </cell>
          <cell r="I27">
            <v>7</v>
          </cell>
          <cell r="J27">
            <v>7</v>
          </cell>
          <cell r="K27">
            <v>1</v>
          </cell>
          <cell r="L27" t="str">
            <v>无</v>
          </cell>
          <cell r="M27" t="str">
            <v>住宅</v>
          </cell>
          <cell r="N27" t="str">
            <v>三居室</v>
          </cell>
          <cell r="O27" t="str">
            <v>住宅</v>
          </cell>
          <cell r="P27" t="str">
            <v/>
          </cell>
          <cell r="Q27">
            <v>96.25</v>
          </cell>
          <cell r="R27">
            <v>25.89</v>
          </cell>
          <cell r="S27">
            <v>122.14</v>
          </cell>
          <cell r="T27">
            <v>7015.71</v>
          </cell>
          <cell r="U27">
            <v>856898.66</v>
          </cell>
        </row>
        <row r="28">
          <cell r="G28" t="str">
            <v>13号楼704</v>
          </cell>
          <cell r="H28" t="str">
            <v>有</v>
          </cell>
          <cell r="I28">
            <v>7</v>
          </cell>
          <cell r="J28">
            <v>7</v>
          </cell>
          <cell r="K28">
            <v>1</v>
          </cell>
          <cell r="L28" t="str">
            <v>无</v>
          </cell>
          <cell r="M28" t="str">
            <v>住宅</v>
          </cell>
          <cell r="N28" t="str">
            <v>三居室</v>
          </cell>
          <cell r="O28" t="str">
            <v>住宅</v>
          </cell>
          <cell r="P28" t="str">
            <v/>
          </cell>
          <cell r="Q28">
            <v>96.3</v>
          </cell>
          <cell r="R28">
            <v>25.91</v>
          </cell>
          <cell r="S28">
            <v>122.21</v>
          </cell>
          <cell r="T28">
            <v>9178.67</v>
          </cell>
          <cell r="U28">
            <v>1121725.26</v>
          </cell>
        </row>
        <row r="29">
          <cell r="G29" t="str">
            <v>13号楼801</v>
          </cell>
          <cell r="H29" t="str">
            <v>有</v>
          </cell>
          <cell r="I29">
            <v>8</v>
          </cell>
          <cell r="J29">
            <v>8</v>
          </cell>
          <cell r="K29">
            <v>1</v>
          </cell>
          <cell r="L29" t="str">
            <v>无</v>
          </cell>
          <cell r="M29" t="str">
            <v>住宅</v>
          </cell>
          <cell r="N29" t="str">
            <v>二居室</v>
          </cell>
          <cell r="O29" t="str">
            <v>住宅</v>
          </cell>
          <cell r="P29" t="str">
            <v/>
          </cell>
          <cell r="Q29">
            <v>70.069999999999993</v>
          </cell>
          <cell r="R29">
            <v>18.850000000000001</v>
          </cell>
          <cell r="S29">
            <v>88.92</v>
          </cell>
          <cell r="T29">
            <v>8919.82</v>
          </cell>
          <cell r="U29">
            <v>793150.39</v>
          </cell>
        </row>
        <row r="30">
          <cell r="G30" t="str">
            <v>13号楼802</v>
          </cell>
          <cell r="H30" t="str">
            <v>有</v>
          </cell>
          <cell r="I30">
            <v>8</v>
          </cell>
          <cell r="J30">
            <v>8</v>
          </cell>
          <cell r="K30">
            <v>1</v>
          </cell>
          <cell r="L30" t="str">
            <v>无</v>
          </cell>
          <cell r="M30" t="str">
            <v>住宅</v>
          </cell>
          <cell r="N30" t="str">
            <v>二居室</v>
          </cell>
          <cell r="O30" t="str">
            <v>住宅</v>
          </cell>
          <cell r="P30" t="str">
            <v/>
          </cell>
          <cell r="Q30">
            <v>70.06</v>
          </cell>
          <cell r="R30">
            <v>18.850000000000001</v>
          </cell>
          <cell r="S30">
            <v>88.91</v>
          </cell>
          <cell r="T30">
            <v>8813.44</v>
          </cell>
          <cell r="U30">
            <v>783602.95</v>
          </cell>
        </row>
        <row r="31">
          <cell r="G31" t="str">
            <v>13号楼803</v>
          </cell>
          <cell r="H31" t="str">
            <v>有</v>
          </cell>
          <cell r="I31">
            <v>8</v>
          </cell>
          <cell r="J31">
            <v>8</v>
          </cell>
          <cell r="K31">
            <v>1</v>
          </cell>
          <cell r="L31" t="str">
            <v>无</v>
          </cell>
          <cell r="M31" t="str">
            <v>住宅</v>
          </cell>
          <cell r="N31" t="str">
            <v>三居室</v>
          </cell>
          <cell r="O31" t="str">
            <v>住宅</v>
          </cell>
          <cell r="P31" t="str">
            <v/>
          </cell>
          <cell r="Q31">
            <v>96.25</v>
          </cell>
          <cell r="R31">
            <v>25.89</v>
          </cell>
          <cell r="S31">
            <v>122.14</v>
          </cell>
          <cell r="T31">
            <v>9132.2900000000009</v>
          </cell>
          <cell r="U31">
            <v>1115417.8999999999</v>
          </cell>
        </row>
        <row r="32">
          <cell r="G32" t="str">
            <v>13号楼804</v>
          </cell>
          <cell r="H32" t="str">
            <v>有</v>
          </cell>
          <cell r="I32">
            <v>8</v>
          </cell>
          <cell r="J32">
            <v>8</v>
          </cell>
          <cell r="K32">
            <v>1</v>
          </cell>
          <cell r="L32" t="str">
            <v>无</v>
          </cell>
          <cell r="M32" t="str">
            <v>住宅</v>
          </cell>
          <cell r="N32" t="str">
            <v>三居室</v>
          </cell>
          <cell r="O32" t="str">
            <v>住宅</v>
          </cell>
          <cell r="P32" t="str">
            <v/>
          </cell>
          <cell r="Q32">
            <v>96.3</v>
          </cell>
          <cell r="R32">
            <v>25.91</v>
          </cell>
          <cell r="S32">
            <v>122.21</v>
          </cell>
          <cell r="T32">
            <v>9199.66</v>
          </cell>
          <cell r="U32">
            <v>1124290.45</v>
          </cell>
        </row>
        <row r="33">
          <cell r="G33" t="str">
            <v>13号楼901</v>
          </cell>
          <cell r="H33" t="str">
            <v>有</v>
          </cell>
          <cell r="I33">
            <v>9</v>
          </cell>
          <cell r="J33">
            <v>9</v>
          </cell>
          <cell r="K33">
            <v>1</v>
          </cell>
          <cell r="L33" t="str">
            <v>无</v>
          </cell>
          <cell r="M33" t="str">
            <v>住宅</v>
          </cell>
          <cell r="N33" t="str">
            <v>二居室</v>
          </cell>
          <cell r="O33" t="str">
            <v>住宅</v>
          </cell>
          <cell r="P33" t="str">
            <v/>
          </cell>
          <cell r="Q33">
            <v>70.069999999999993</v>
          </cell>
          <cell r="R33">
            <v>18.850000000000001</v>
          </cell>
          <cell r="S33">
            <v>88.92</v>
          </cell>
          <cell r="T33">
            <v>8940.81</v>
          </cell>
          <cell r="U33">
            <v>795016.83</v>
          </cell>
        </row>
        <row r="34">
          <cell r="G34" t="str">
            <v>13号楼902</v>
          </cell>
          <cell r="H34" t="str">
            <v>有</v>
          </cell>
          <cell r="I34">
            <v>9</v>
          </cell>
          <cell r="J34">
            <v>9</v>
          </cell>
          <cell r="K34">
            <v>1</v>
          </cell>
          <cell r="L34" t="str">
            <v>无</v>
          </cell>
          <cell r="M34" t="str">
            <v>住宅</v>
          </cell>
          <cell r="N34" t="str">
            <v>二居室</v>
          </cell>
          <cell r="O34" t="str">
            <v>住宅</v>
          </cell>
          <cell r="P34" t="str">
            <v/>
          </cell>
          <cell r="Q34">
            <v>70.06</v>
          </cell>
          <cell r="R34">
            <v>18.850000000000001</v>
          </cell>
          <cell r="S34">
            <v>88.91</v>
          </cell>
          <cell r="T34">
            <v>8834.44</v>
          </cell>
          <cell r="U34">
            <v>785470.06</v>
          </cell>
        </row>
        <row r="35">
          <cell r="G35" t="str">
            <v>13号楼903</v>
          </cell>
          <cell r="H35" t="str">
            <v>有</v>
          </cell>
          <cell r="I35">
            <v>9</v>
          </cell>
          <cell r="J35">
            <v>9</v>
          </cell>
          <cell r="K35">
            <v>1</v>
          </cell>
          <cell r="L35" t="str">
            <v>无</v>
          </cell>
          <cell r="M35" t="str">
            <v>住宅</v>
          </cell>
          <cell r="N35" t="str">
            <v>三居室</v>
          </cell>
          <cell r="O35" t="str">
            <v>住宅</v>
          </cell>
          <cell r="P35" t="str">
            <v/>
          </cell>
          <cell r="Q35">
            <v>96.25</v>
          </cell>
          <cell r="R35">
            <v>25.89</v>
          </cell>
          <cell r="S35">
            <v>122.14</v>
          </cell>
          <cell r="T35">
            <v>9153.27</v>
          </cell>
          <cell r="U35">
            <v>1117980.3999999999</v>
          </cell>
        </row>
        <row r="36">
          <cell r="G36" t="str">
            <v>13号楼904</v>
          </cell>
          <cell r="H36" t="str">
            <v>有</v>
          </cell>
          <cell r="I36">
            <v>9</v>
          </cell>
          <cell r="J36">
            <v>9</v>
          </cell>
          <cell r="K36">
            <v>1</v>
          </cell>
          <cell r="L36" t="str">
            <v>无</v>
          </cell>
          <cell r="M36" t="str">
            <v>住宅</v>
          </cell>
          <cell r="N36" t="str">
            <v>三居室</v>
          </cell>
          <cell r="O36" t="str">
            <v>住宅</v>
          </cell>
          <cell r="P36" t="str">
            <v/>
          </cell>
          <cell r="Q36">
            <v>96.3</v>
          </cell>
          <cell r="R36">
            <v>25.91</v>
          </cell>
          <cell r="S36">
            <v>122.21</v>
          </cell>
          <cell r="T36">
            <v>9220.64</v>
          </cell>
          <cell r="U36">
            <v>1126854.4099999999</v>
          </cell>
        </row>
        <row r="37">
          <cell r="G37" t="str">
            <v>13号楼1001</v>
          </cell>
          <cell r="H37" t="str">
            <v>有</v>
          </cell>
          <cell r="I37">
            <v>10</v>
          </cell>
          <cell r="J37">
            <v>10</v>
          </cell>
          <cell r="K37">
            <v>1</v>
          </cell>
          <cell r="L37" t="str">
            <v>无</v>
          </cell>
          <cell r="M37" t="str">
            <v>住宅</v>
          </cell>
          <cell r="N37" t="str">
            <v>二居室</v>
          </cell>
          <cell r="O37" t="str">
            <v>住宅</v>
          </cell>
          <cell r="P37" t="str">
            <v/>
          </cell>
          <cell r="Q37">
            <v>70.069999999999993</v>
          </cell>
          <cell r="R37">
            <v>18.850000000000001</v>
          </cell>
          <cell r="S37">
            <v>88.92</v>
          </cell>
          <cell r="T37">
            <v>8961.7999999999993</v>
          </cell>
          <cell r="U37">
            <v>796883.26</v>
          </cell>
        </row>
        <row r="38">
          <cell r="G38" t="str">
            <v>13号楼1002</v>
          </cell>
          <cell r="H38" t="str">
            <v>有</v>
          </cell>
          <cell r="I38">
            <v>10</v>
          </cell>
          <cell r="J38">
            <v>10</v>
          </cell>
          <cell r="K38">
            <v>1</v>
          </cell>
          <cell r="L38" t="str">
            <v>无</v>
          </cell>
          <cell r="M38" t="str">
            <v>住宅</v>
          </cell>
          <cell r="N38" t="str">
            <v>二居室</v>
          </cell>
          <cell r="O38" t="str">
            <v>住宅</v>
          </cell>
          <cell r="P38" t="str">
            <v/>
          </cell>
          <cell r="Q38">
            <v>70.06</v>
          </cell>
          <cell r="R38">
            <v>18.850000000000001</v>
          </cell>
          <cell r="S38">
            <v>88.91</v>
          </cell>
          <cell r="T38">
            <v>8855.44</v>
          </cell>
          <cell r="U38">
            <v>787337.17</v>
          </cell>
        </row>
        <row r="39">
          <cell r="G39" t="str">
            <v>13号楼1003</v>
          </cell>
          <cell r="H39" t="str">
            <v>有</v>
          </cell>
          <cell r="I39">
            <v>10</v>
          </cell>
          <cell r="J39">
            <v>10</v>
          </cell>
          <cell r="K39">
            <v>1</v>
          </cell>
          <cell r="L39" t="str">
            <v>无</v>
          </cell>
          <cell r="M39" t="str">
            <v>住宅</v>
          </cell>
          <cell r="N39" t="str">
            <v>三居室</v>
          </cell>
          <cell r="O39" t="str">
            <v>住宅</v>
          </cell>
          <cell r="P39" t="str">
            <v/>
          </cell>
          <cell r="Q39">
            <v>96.25</v>
          </cell>
          <cell r="R39">
            <v>25.89</v>
          </cell>
          <cell r="S39">
            <v>122.14</v>
          </cell>
          <cell r="T39">
            <v>9174.26</v>
          </cell>
          <cell r="U39">
            <v>1120544.1200000001</v>
          </cell>
        </row>
        <row r="40">
          <cell r="G40" t="str">
            <v>13号楼1004</v>
          </cell>
          <cell r="H40" t="str">
            <v>有</v>
          </cell>
          <cell r="I40">
            <v>10</v>
          </cell>
          <cell r="J40">
            <v>10</v>
          </cell>
          <cell r="K40">
            <v>1</v>
          </cell>
          <cell r="L40" t="str">
            <v>无</v>
          </cell>
          <cell r="M40" t="str">
            <v>住宅</v>
          </cell>
          <cell r="N40" t="str">
            <v>三居室</v>
          </cell>
          <cell r="O40" t="str">
            <v>住宅</v>
          </cell>
          <cell r="P40" t="str">
            <v/>
          </cell>
          <cell r="Q40">
            <v>96.3</v>
          </cell>
          <cell r="R40">
            <v>25.91</v>
          </cell>
          <cell r="S40">
            <v>122.21</v>
          </cell>
          <cell r="T40">
            <v>9241.6299999999992</v>
          </cell>
          <cell r="U40">
            <v>1129419.6000000001</v>
          </cell>
        </row>
        <row r="41">
          <cell r="G41" t="str">
            <v>13号楼1101</v>
          </cell>
          <cell r="H41" t="str">
            <v>有</v>
          </cell>
          <cell r="I41">
            <v>11</v>
          </cell>
          <cell r="J41">
            <v>11</v>
          </cell>
          <cell r="K41">
            <v>1</v>
          </cell>
          <cell r="L41" t="str">
            <v>无</v>
          </cell>
          <cell r="M41" t="str">
            <v>住宅</v>
          </cell>
          <cell r="N41" t="str">
            <v>二居室</v>
          </cell>
          <cell r="O41" t="str">
            <v>住宅</v>
          </cell>
          <cell r="P41" t="str">
            <v/>
          </cell>
          <cell r="Q41">
            <v>70.069999999999993</v>
          </cell>
          <cell r="R41">
            <v>18.850000000000001</v>
          </cell>
          <cell r="S41">
            <v>88.92</v>
          </cell>
          <cell r="T41">
            <v>8982.7900000000009</v>
          </cell>
          <cell r="U41">
            <v>798749.69</v>
          </cell>
        </row>
        <row r="42">
          <cell r="G42" t="str">
            <v>13号楼1102</v>
          </cell>
          <cell r="H42" t="str">
            <v>有</v>
          </cell>
          <cell r="I42">
            <v>11</v>
          </cell>
          <cell r="J42">
            <v>11</v>
          </cell>
          <cell r="K42">
            <v>1</v>
          </cell>
          <cell r="L42" t="str">
            <v>无</v>
          </cell>
          <cell r="M42" t="str">
            <v>住宅</v>
          </cell>
          <cell r="N42" t="str">
            <v>二居室</v>
          </cell>
          <cell r="O42" t="str">
            <v>住宅</v>
          </cell>
          <cell r="P42" t="str">
            <v/>
          </cell>
          <cell r="Q42">
            <v>70.06</v>
          </cell>
          <cell r="R42">
            <v>18.850000000000001</v>
          </cell>
          <cell r="S42">
            <v>88.91</v>
          </cell>
          <cell r="T42">
            <v>8876.43</v>
          </cell>
          <cell r="U42">
            <v>789203.39</v>
          </cell>
        </row>
        <row r="43">
          <cell r="G43" t="str">
            <v>13号楼1103</v>
          </cell>
          <cell r="H43" t="str">
            <v>有</v>
          </cell>
          <cell r="I43">
            <v>11</v>
          </cell>
          <cell r="J43">
            <v>11</v>
          </cell>
          <cell r="K43">
            <v>1</v>
          </cell>
          <cell r="L43" t="str">
            <v>无</v>
          </cell>
          <cell r="M43" t="str">
            <v>住宅</v>
          </cell>
          <cell r="N43" t="str">
            <v>三居室</v>
          </cell>
          <cell r="O43" t="str">
            <v>住宅</v>
          </cell>
          <cell r="P43" t="str">
            <v/>
          </cell>
          <cell r="Q43">
            <v>96.25</v>
          </cell>
          <cell r="R43">
            <v>25.89</v>
          </cell>
          <cell r="S43">
            <v>122.14</v>
          </cell>
          <cell r="T43">
            <v>9195.24</v>
          </cell>
          <cell r="U43">
            <v>1123106.6100000001</v>
          </cell>
        </row>
        <row r="44">
          <cell r="G44" t="str">
            <v>13号楼1104</v>
          </cell>
          <cell r="H44" t="str">
            <v>有</v>
          </cell>
          <cell r="I44">
            <v>11</v>
          </cell>
          <cell r="J44">
            <v>11</v>
          </cell>
          <cell r="K44">
            <v>1</v>
          </cell>
          <cell r="L44" t="str">
            <v>无</v>
          </cell>
          <cell r="M44" t="str">
            <v>住宅</v>
          </cell>
          <cell r="N44" t="str">
            <v>三居室</v>
          </cell>
          <cell r="O44" t="str">
            <v>住宅</v>
          </cell>
          <cell r="P44" t="str">
            <v/>
          </cell>
          <cell r="Q44">
            <v>96.3</v>
          </cell>
          <cell r="R44">
            <v>25.91</v>
          </cell>
          <cell r="S44">
            <v>122.21</v>
          </cell>
          <cell r="T44">
            <v>9262.6200000000008</v>
          </cell>
          <cell r="U44">
            <v>1131984.79</v>
          </cell>
        </row>
        <row r="45">
          <cell r="G45" t="str">
            <v>13号楼1201</v>
          </cell>
          <cell r="H45" t="str">
            <v>有</v>
          </cell>
          <cell r="I45">
            <v>12</v>
          </cell>
          <cell r="J45">
            <v>12</v>
          </cell>
          <cell r="K45">
            <v>1</v>
          </cell>
          <cell r="L45" t="str">
            <v>无</v>
          </cell>
          <cell r="M45" t="str">
            <v>住宅</v>
          </cell>
          <cell r="N45" t="str">
            <v>二居室</v>
          </cell>
          <cell r="O45" t="str">
            <v>住宅</v>
          </cell>
          <cell r="P45" t="str">
            <v/>
          </cell>
          <cell r="Q45">
            <v>70.069999999999993</v>
          </cell>
          <cell r="R45">
            <v>18.850000000000001</v>
          </cell>
          <cell r="S45">
            <v>88.92</v>
          </cell>
          <cell r="T45">
            <v>9003.7900000000009</v>
          </cell>
          <cell r="U45">
            <v>800617.01</v>
          </cell>
        </row>
        <row r="46">
          <cell r="G46" t="str">
            <v>13号楼1202</v>
          </cell>
          <cell r="H46" t="str">
            <v>有</v>
          </cell>
          <cell r="I46">
            <v>12</v>
          </cell>
          <cell r="J46">
            <v>12</v>
          </cell>
          <cell r="K46">
            <v>1</v>
          </cell>
          <cell r="L46" t="str">
            <v>无</v>
          </cell>
          <cell r="M46" t="str">
            <v>住宅</v>
          </cell>
          <cell r="N46" t="str">
            <v>二居室</v>
          </cell>
          <cell r="O46" t="str">
            <v>住宅</v>
          </cell>
          <cell r="P46" t="str">
            <v/>
          </cell>
          <cell r="Q46">
            <v>70.06</v>
          </cell>
          <cell r="R46">
            <v>18.850000000000001</v>
          </cell>
          <cell r="S46">
            <v>88.91</v>
          </cell>
          <cell r="T46">
            <v>8897.42</v>
          </cell>
          <cell r="U46">
            <v>791069.61</v>
          </cell>
        </row>
        <row r="47">
          <cell r="G47" t="str">
            <v>13号楼1203</v>
          </cell>
          <cell r="H47" t="str">
            <v>有</v>
          </cell>
          <cell r="I47">
            <v>12</v>
          </cell>
          <cell r="J47">
            <v>12</v>
          </cell>
          <cell r="K47">
            <v>1</v>
          </cell>
          <cell r="L47" t="str">
            <v>无</v>
          </cell>
          <cell r="M47" t="str">
            <v>住宅</v>
          </cell>
          <cell r="N47" t="str">
            <v>三居室</v>
          </cell>
          <cell r="O47" t="str">
            <v>住宅</v>
          </cell>
          <cell r="P47" t="str">
            <v/>
          </cell>
          <cell r="Q47">
            <v>96.25</v>
          </cell>
          <cell r="R47">
            <v>25.89</v>
          </cell>
          <cell r="S47">
            <v>122.14</v>
          </cell>
          <cell r="T47">
            <v>9216.23</v>
          </cell>
          <cell r="U47">
            <v>1125670.33</v>
          </cell>
        </row>
        <row r="48">
          <cell r="G48" t="str">
            <v>13号楼1204</v>
          </cell>
          <cell r="H48" t="str">
            <v>有</v>
          </cell>
          <cell r="I48">
            <v>12</v>
          </cell>
          <cell r="J48">
            <v>12</v>
          </cell>
          <cell r="K48">
            <v>1</v>
          </cell>
          <cell r="L48" t="str">
            <v>无</v>
          </cell>
          <cell r="M48" t="str">
            <v>住宅</v>
          </cell>
          <cell r="N48" t="str">
            <v>三居室</v>
          </cell>
          <cell r="O48" t="str">
            <v>住宅</v>
          </cell>
          <cell r="P48" t="str">
            <v/>
          </cell>
          <cell r="Q48">
            <v>96.3</v>
          </cell>
          <cell r="R48">
            <v>25.91</v>
          </cell>
          <cell r="S48">
            <v>122.21</v>
          </cell>
          <cell r="T48">
            <v>9283.61</v>
          </cell>
          <cell r="U48">
            <v>1134549.98</v>
          </cell>
        </row>
        <row r="49">
          <cell r="G49" t="str">
            <v>13号楼1301</v>
          </cell>
          <cell r="H49" t="str">
            <v>有</v>
          </cell>
          <cell r="I49">
            <v>13</v>
          </cell>
          <cell r="J49">
            <v>13</v>
          </cell>
          <cell r="K49">
            <v>1</v>
          </cell>
          <cell r="L49" t="str">
            <v>无</v>
          </cell>
          <cell r="M49" t="str">
            <v>住宅</v>
          </cell>
          <cell r="N49" t="str">
            <v>二居室</v>
          </cell>
          <cell r="O49" t="str">
            <v>住宅</v>
          </cell>
          <cell r="P49" t="str">
            <v/>
          </cell>
          <cell r="Q49">
            <v>70.069999999999993</v>
          </cell>
          <cell r="R49">
            <v>18.850000000000001</v>
          </cell>
          <cell r="S49">
            <v>88.92</v>
          </cell>
          <cell r="T49">
            <v>9024.7800000000007</v>
          </cell>
          <cell r="U49">
            <v>802483.44</v>
          </cell>
        </row>
        <row r="50">
          <cell r="G50" t="str">
            <v>13号楼1302</v>
          </cell>
          <cell r="H50" t="str">
            <v>有</v>
          </cell>
          <cell r="I50">
            <v>13</v>
          </cell>
          <cell r="J50">
            <v>13</v>
          </cell>
          <cell r="K50">
            <v>1</v>
          </cell>
          <cell r="L50" t="str">
            <v>无</v>
          </cell>
          <cell r="M50" t="str">
            <v>住宅</v>
          </cell>
          <cell r="N50" t="str">
            <v>二居室</v>
          </cell>
          <cell r="O50" t="str">
            <v>住宅</v>
          </cell>
          <cell r="P50" t="str">
            <v/>
          </cell>
          <cell r="Q50">
            <v>70.06</v>
          </cell>
          <cell r="R50">
            <v>18.850000000000001</v>
          </cell>
          <cell r="S50">
            <v>88.91</v>
          </cell>
          <cell r="T50">
            <v>8918.42</v>
          </cell>
          <cell r="U50">
            <v>792936.72</v>
          </cell>
        </row>
        <row r="51">
          <cell r="G51" t="str">
            <v>13号楼1303</v>
          </cell>
          <cell r="H51" t="str">
            <v>有</v>
          </cell>
          <cell r="I51">
            <v>13</v>
          </cell>
          <cell r="J51">
            <v>13</v>
          </cell>
          <cell r="K51">
            <v>1</v>
          </cell>
          <cell r="L51" t="str">
            <v>无</v>
          </cell>
          <cell r="M51" t="str">
            <v>住宅</v>
          </cell>
          <cell r="N51" t="str">
            <v>三居室</v>
          </cell>
          <cell r="O51" t="str">
            <v>住宅</v>
          </cell>
          <cell r="P51" t="str">
            <v/>
          </cell>
          <cell r="Q51">
            <v>96.25</v>
          </cell>
          <cell r="R51">
            <v>25.89</v>
          </cell>
          <cell r="S51">
            <v>122.14</v>
          </cell>
          <cell r="T51">
            <v>9237.2099999999991</v>
          </cell>
          <cell r="U51">
            <v>1128232.83</v>
          </cell>
        </row>
        <row r="52">
          <cell r="G52" t="str">
            <v>13号楼1304</v>
          </cell>
          <cell r="H52" t="str">
            <v>有</v>
          </cell>
          <cell r="I52">
            <v>13</v>
          </cell>
          <cell r="J52">
            <v>13</v>
          </cell>
          <cell r="K52">
            <v>1</v>
          </cell>
          <cell r="L52" t="str">
            <v>无</v>
          </cell>
          <cell r="M52" t="str">
            <v>住宅</v>
          </cell>
          <cell r="N52" t="str">
            <v>三居室</v>
          </cell>
          <cell r="O52" t="str">
            <v>住宅</v>
          </cell>
          <cell r="P52" t="str">
            <v/>
          </cell>
          <cell r="Q52">
            <v>96.3</v>
          </cell>
          <cell r="R52">
            <v>25.91</v>
          </cell>
          <cell r="S52">
            <v>122.21</v>
          </cell>
          <cell r="T52">
            <v>9304.6</v>
          </cell>
          <cell r="U52">
            <v>1137115.17</v>
          </cell>
        </row>
        <row r="53">
          <cell r="G53" t="str">
            <v>13号楼1401</v>
          </cell>
          <cell r="H53" t="str">
            <v>有</v>
          </cell>
          <cell r="I53">
            <v>14</v>
          </cell>
          <cell r="J53">
            <v>14</v>
          </cell>
          <cell r="K53">
            <v>1</v>
          </cell>
          <cell r="L53" t="str">
            <v>无</v>
          </cell>
          <cell r="M53" t="str">
            <v>住宅</v>
          </cell>
          <cell r="N53" t="str">
            <v>二居室</v>
          </cell>
          <cell r="O53" t="str">
            <v>住宅</v>
          </cell>
          <cell r="P53" t="str">
            <v/>
          </cell>
          <cell r="Q53">
            <v>70.069999999999993</v>
          </cell>
          <cell r="R53">
            <v>18.850000000000001</v>
          </cell>
          <cell r="S53">
            <v>88.92</v>
          </cell>
          <cell r="T53">
            <v>9045.77</v>
          </cell>
          <cell r="U53">
            <v>804349.87</v>
          </cell>
        </row>
        <row r="54">
          <cell r="G54" t="str">
            <v>13号楼1402</v>
          </cell>
          <cell r="H54" t="str">
            <v>有</v>
          </cell>
          <cell r="I54">
            <v>14</v>
          </cell>
          <cell r="J54">
            <v>14</v>
          </cell>
          <cell r="K54">
            <v>1</v>
          </cell>
          <cell r="L54" t="str">
            <v>无</v>
          </cell>
          <cell r="M54" t="str">
            <v>住宅</v>
          </cell>
          <cell r="N54" t="str">
            <v>二居室</v>
          </cell>
          <cell r="O54" t="str">
            <v>住宅</v>
          </cell>
          <cell r="P54" t="str">
            <v/>
          </cell>
          <cell r="Q54">
            <v>70.06</v>
          </cell>
          <cell r="R54">
            <v>18.850000000000001</v>
          </cell>
          <cell r="S54">
            <v>88.91</v>
          </cell>
          <cell r="T54">
            <v>8939.42</v>
          </cell>
          <cell r="U54">
            <v>794803.83</v>
          </cell>
        </row>
        <row r="55">
          <cell r="G55" t="str">
            <v>13号楼1403</v>
          </cell>
          <cell r="H55" t="str">
            <v>有</v>
          </cell>
          <cell r="I55">
            <v>14</v>
          </cell>
          <cell r="J55">
            <v>14</v>
          </cell>
          <cell r="K55">
            <v>1</v>
          </cell>
          <cell r="L55" t="str">
            <v>无</v>
          </cell>
          <cell r="M55" t="str">
            <v>住宅</v>
          </cell>
          <cell r="N55" t="str">
            <v>三居室</v>
          </cell>
          <cell r="O55" t="str">
            <v>住宅</v>
          </cell>
          <cell r="P55" t="str">
            <v/>
          </cell>
          <cell r="Q55">
            <v>96.25</v>
          </cell>
          <cell r="R55">
            <v>25.89</v>
          </cell>
          <cell r="S55">
            <v>122.14</v>
          </cell>
          <cell r="T55">
            <v>8795.2900000000009</v>
          </cell>
          <cell r="U55">
            <v>1074256.72</v>
          </cell>
        </row>
        <row r="56">
          <cell r="G56" t="str">
            <v>13号楼1404</v>
          </cell>
          <cell r="H56" t="str">
            <v>有</v>
          </cell>
          <cell r="I56">
            <v>14</v>
          </cell>
          <cell r="J56">
            <v>14</v>
          </cell>
          <cell r="K56">
            <v>1</v>
          </cell>
          <cell r="L56" t="str">
            <v>无</v>
          </cell>
          <cell r="M56" t="str">
            <v>住宅</v>
          </cell>
          <cell r="N56" t="str">
            <v>三居室</v>
          </cell>
          <cell r="O56" t="str">
            <v>住宅</v>
          </cell>
          <cell r="P56" t="str">
            <v/>
          </cell>
          <cell r="Q56">
            <v>96.3</v>
          </cell>
          <cell r="R56">
            <v>25.91</v>
          </cell>
          <cell r="S56">
            <v>122.21</v>
          </cell>
          <cell r="T56">
            <v>7740.25</v>
          </cell>
          <cell r="U56">
            <v>945935.71</v>
          </cell>
        </row>
        <row r="57">
          <cell r="G57" t="str">
            <v>13号楼1501</v>
          </cell>
          <cell r="H57" t="str">
            <v>有</v>
          </cell>
          <cell r="I57">
            <v>15</v>
          </cell>
          <cell r="J57">
            <v>15</v>
          </cell>
          <cell r="K57">
            <v>1</v>
          </cell>
          <cell r="L57" t="str">
            <v>无</v>
          </cell>
          <cell r="M57" t="str">
            <v>住宅</v>
          </cell>
          <cell r="N57" t="str">
            <v>二居室</v>
          </cell>
          <cell r="O57" t="str">
            <v>住宅</v>
          </cell>
          <cell r="P57" t="str">
            <v/>
          </cell>
          <cell r="Q57">
            <v>70.069999999999993</v>
          </cell>
          <cell r="R57">
            <v>18.850000000000001</v>
          </cell>
          <cell r="S57">
            <v>88.92</v>
          </cell>
          <cell r="T57">
            <v>9066.77</v>
          </cell>
          <cell r="U57">
            <v>806217.19</v>
          </cell>
        </row>
        <row r="58">
          <cell r="G58" t="str">
            <v>13号楼1502</v>
          </cell>
          <cell r="H58" t="str">
            <v>有</v>
          </cell>
          <cell r="I58">
            <v>15</v>
          </cell>
          <cell r="J58">
            <v>15</v>
          </cell>
          <cell r="K58">
            <v>1</v>
          </cell>
          <cell r="L58" t="str">
            <v>无</v>
          </cell>
          <cell r="M58" t="str">
            <v>住宅</v>
          </cell>
          <cell r="N58" t="str">
            <v>二居室</v>
          </cell>
          <cell r="O58" t="str">
            <v>住宅</v>
          </cell>
          <cell r="P58" t="str">
            <v/>
          </cell>
          <cell r="Q58">
            <v>70.06</v>
          </cell>
          <cell r="R58">
            <v>18.850000000000001</v>
          </cell>
          <cell r="S58">
            <v>88.91</v>
          </cell>
          <cell r="T58">
            <v>8960.41</v>
          </cell>
          <cell r="U58">
            <v>796670.05</v>
          </cell>
        </row>
        <row r="59">
          <cell r="G59" t="str">
            <v>13号楼1503</v>
          </cell>
          <cell r="H59" t="str">
            <v>有</v>
          </cell>
          <cell r="I59">
            <v>15</v>
          </cell>
          <cell r="J59">
            <v>15</v>
          </cell>
          <cell r="K59">
            <v>1</v>
          </cell>
          <cell r="L59" t="str">
            <v>无</v>
          </cell>
          <cell r="M59" t="str">
            <v>住宅</v>
          </cell>
          <cell r="N59" t="str">
            <v>三居室</v>
          </cell>
          <cell r="O59" t="str">
            <v>住宅</v>
          </cell>
          <cell r="P59" t="str">
            <v/>
          </cell>
          <cell r="Q59">
            <v>96.25</v>
          </cell>
          <cell r="R59">
            <v>25.89</v>
          </cell>
          <cell r="S59">
            <v>122.14</v>
          </cell>
          <cell r="T59">
            <v>9279.18</v>
          </cell>
          <cell r="U59">
            <v>1133359.05</v>
          </cell>
        </row>
        <row r="60">
          <cell r="G60" t="str">
            <v>13号楼1504</v>
          </cell>
          <cell r="H60" t="str">
            <v>有</v>
          </cell>
          <cell r="I60">
            <v>15</v>
          </cell>
          <cell r="J60">
            <v>15</v>
          </cell>
          <cell r="K60">
            <v>1</v>
          </cell>
          <cell r="L60" t="str">
            <v>无</v>
          </cell>
          <cell r="M60" t="str">
            <v>住宅</v>
          </cell>
          <cell r="N60" t="str">
            <v>三居室</v>
          </cell>
          <cell r="O60" t="str">
            <v>住宅</v>
          </cell>
          <cell r="P60" t="str">
            <v/>
          </cell>
          <cell r="Q60">
            <v>96.3</v>
          </cell>
          <cell r="R60">
            <v>25.91</v>
          </cell>
          <cell r="S60">
            <v>122.21</v>
          </cell>
          <cell r="T60">
            <v>9346.58</v>
          </cell>
          <cell r="U60">
            <v>1142245.54</v>
          </cell>
        </row>
        <row r="61">
          <cell r="G61" t="str">
            <v>13号楼1601</v>
          </cell>
          <cell r="H61" t="str">
            <v>有</v>
          </cell>
          <cell r="I61">
            <v>16</v>
          </cell>
          <cell r="J61">
            <v>16</v>
          </cell>
          <cell r="K61">
            <v>1</v>
          </cell>
          <cell r="L61" t="str">
            <v>无</v>
          </cell>
          <cell r="M61" t="str">
            <v>住宅</v>
          </cell>
          <cell r="N61" t="str">
            <v>二居室</v>
          </cell>
          <cell r="O61" t="str">
            <v>住宅</v>
          </cell>
          <cell r="P61" t="str">
            <v/>
          </cell>
          <cell r="Q61">
            <v>70.069999999999993</v>
          </cell>
          <cell r="R61">
            <v>18.850000000000001</v>
          </cell>
          <cell r="S61">
            <v>88.92</v>
          </cell>
          <cell r="T61">
            <v>9087.75</v>
          </cell>
          <cell r="U61">
            <v>808082.73</v>
          </cell>
        </row>
        <row r="62">
          <cell r="G62" t="str">
            <v>13号楼1602</v>
          </cell>
          <cell r="H62" t="str">
            <v>有</v>
          </cell>
          <cell r="I62">
            <v>16</v>
          </cell>
          <cell r="J62">
            <v>16</v>
          </cell>
          <cell r="K62">
            <v>1</v>
          </cell>
          <cell r="L62" t="str">
            <v>无</v>
          </cell>
          <cell r="M62" t="str">
            <v>住宅</v>
          </cell>
          <cell r="N62" t="str">
            <v>二居室</v>
          </cell>
          <cell r="O62" t="str">
            <v>住宅</v>
          </cell>
          <cell r="P62" t="str">
            <v/>
          </cell>
          <cell r="Q62">
            <v>70.06</v>
          </cell>
          <cell r="R62">
            <v>18.850000000000001</v>
          </cell>
          <cell r="S62">
            <v>88.91</v>
          </cell>
          <cell r="T62">
            <v>8981.41</v>
          </cell>
          <cell r="U62">
            <v>798537.16</v>
          </cell>
        </row>
        <row r="63">
          <cell r="G63" t="str">
            <v>13号楼1603</v>
          </cell>
          <cell r="H63" t="str">
            <v>有</v>
          </cell>
          <cell r="I63">
            <v>16</v>
          </cell>
          <cell r="J63">
            <v>16</v>
          </cell>
          <cell r="K63">
            <v>1</v>
          </cell>
          <cell r="L63" t="str">
            <v>无</v>
          </cell>
          <cell r="M63" t="str">
            <v>住宅</v>
          </cell>
          <cell r="N63" t="str">
            <v>三居室</v>
          </cell>
          <cell r="O63" t="str">
            <v>住宅</v>
          </cell>
          <cell r="P63" t="str">
            <v/>
          </cell>
          <cell r="Q63">
            <v>96.25</v>
          </cell>
          <cell r="R63">
            <v>25.89</v>
          </cell>
          <cell r="S63">
            <v>122.14</v>
          </cell>
          <cell r="T63">
            <v>9300.16</v>
          </cell>
          <cell r="U63">
            <v>1135921.54</v>
          </cell>
        </row>
        <row r="64">
          <cell r="G64" t="str">
            <v>13号楼1604</v>
          </cell>
          <cell r="H64" t="str">
            <v>有</v>
          </cell>
          <cell r="I64">
            <v>16</v>
          </cell>
          <cell r="J64">
            <v>16</v>
          </cell>
          <cell r="K64">
            <v>1</v>
          </cell>
          <cell r="L64" t="str">
            <v>无</v>
          </cell>
          <cell r="M64" t="str">
            <v>住宅</v>
          </cell>
          <cell r="N64" t="str">
            <v>三居室</v>
          </cell>
          <cell r="O64" t="str">
            <v>住宅</v>
          </cell>
          <cell r="P64" t="str">
            <v/>
          </cell>
          <cell r="Q64">
            <v>96.3</v>
          </cell>
          <cell r="R64">
            <v>25.91</v>
          </cell>
          <cell r="S64">
            <v>122.21</v>
          </cell>
          <cell r="T64">
            <v>9367.57</v>
          </cell>
          <cell r="U64">
            <v>1144810.73</v>
          </cell>
        </row>
        <row r="65">
          <cell r="G65" t="str">
            <v>13号楼1701</v>
          </cell>
          <cell r="H65" t="str">
            <v>有</v>
          </cell>
          <cell r="I65">
            <v>17</v>
          </cell>
          <cell r="J65">
            <v>17</v>
          </cell>
          <cell r="K65">
            <v>1</v>
          </cell>
          <cell r="L65" t="str">
            <v>无</v>
          </cell>
          <cell r="M65" t="str">
            <v>住宅</v>
          </cell>
          <cell r="N65" t="str">
            <v>二居室</v>
          </cell>
          <cell r="O65" t="str">
            <v>住宅</v>
          </cell>
          <cell r="P65" t="str">
            <v/>
          </cell>
          <cell r="Q65">
            <v>70.069999999999993</v>
          </cell>
          <cell r="R65">
            <v>18.850000000000001</v>
          </cell>
          <cell r="S65">
            <v>88.92</v>
          </cell>
          <cell r="T65">
            <v>9108.75</v>
          </cell>
          <cell r="U65">
            <v>809950.05</v>
          </cell>
        </row>
        <row r="66">
          <cell r="G66" t="str">
            <v>13号楼1702</v>
          </cell>
          <cell r="H66" t="str">
            <v>有</v>
          </cell>
          <cell r="I66">
            <v>17</v>
          </cell>
          <cell r="J66">
            <v>17</v>
          </cell>
          <cell r="K66">
            <v>1</v>
          </cell>
          <cell r="L66" t="str">
            <v>无</v>
          </cell>
          <cell r="M66" t="str">
            <v>住宅</v>
          </cell>
          <cell r="N66" t="str">
            <v>二居室</v>
          </cell>
          <cell r="O66" t="str">
            <v>住宅</v>
          </cell>
          <cell r="P66" t="str">
            <v/>
          </cell>
          <cell r="Q66">
            <v>70.06</v>
          </cell>
          <cell r="R66">
            <v>18.850000000000001</v>
          </cell>
          <cell r="S66">
            <v>88.91</v>
          </cell>
          <cell r="T66">
            <v>9002.41</v>
          </cell>
          <cell r="U66">
            <v>800404.27</v>
          </cell>
        </row>
        <row r="67">
          <cell r="G67" t="str">
            <v>13号楼1703</v>
          </cell>
          <cell r="H67" t="str">
            <v>有</v>
          </cell>
          <cell r="I67">
            <v>17</v>
          </cell>
          <cell r="J67">
            <v>17</v>
          </cell>
          <cell r="K67">
            <v>1</v>
          </cell>
          <cell r="L67" t="str">
            <v>无</v>
          </cell>
          <cell r="M67" t="str">
            <v>住宅</v>
          </cell>
          <cell r="N67" t="str">
            <v>三居室</v>
          </cell>
          <cell r="O67" t="str">
            <v>住宅</v>
          </cell>
          <cell r="P67" t="str">
            <v/>
          </cell>
          <cell r="Q67">
            <v>96.25</v>
          </cell>
          <cell r="R67">
            <v>25.89</v>
          </cell>
          <cell r="S67">
            <v>122.14</v>
          </cell>
          <cell r="T67">
            <v>10467.379999999999</v>
          </cell>
          <cell r="U67">
            <v>1278485.26</v>
          </cell>
        </row>
        <row r="68">
          <cell r="G68" t="str">
            <v>13号楼1704</v>
          </cell>
          <cell r="H68" t="str">
            <v>有</v>
          </cell>
          <cell r="I68">
            <v>17</v>
          </cell>
          <cell r="J68">
            <v>17</v>
          </cell>
          <cell r="K68">
            <v>1</v>
          </cell>
          <cell r="L68" t="str">
            <v>无</v>
          </cell>
          <cell r="M68" t="str">
            <v>住宅</v>
          </cell>
          <cell r="N68" t="str">
            <v>三居室</v>
          </cell>
          <cell r="O68" t="str">
            <v>住宅</v>
          </cell>
          <cell r="P68" t="str">
            <v/>
          </cell>
          <cell r="Q68">
            <v>96.3</v>
          </cell>
          <cell r="R68">
            <v>25.91</v>
          </cell>
          <cell r="S68">
            <v>122.21</v>
          </cell>
          <cell r="T68">
            <v>9388.56</v>
          </cell>
          <cell r="U68">
            <v>1147375.92</v>
          </cell>
        </row>
        <row r="69">
          <cell r="G69" t="str">
            <v>13号楼1801</v>
          </cell>
          <cell r="H69" t="str">
            <v>有</v>
          </cell>
          <cell r="I69">
            <v>18</v>
          </cell>
          <cell r="J69">
            <v>18</v>
          </cell>
          <cell r="K69">
            <v>1</v>
          </cell>
          <cell r="L69" t="str">
            <v>无</v>
          </cell>
          <cell r="M69" t="str">
            <v>住宅</v>
          </cell>
          <cell r="N69" t="str">
            <v>二居室</v>
          </cell>
          <cell r="O69" t="str">
            <v>住宅</v>
          </cell>
          <cell r="P69" t="str">
            <v/>
          </cell>
          <cell r="Q69">
            <v>70.069999999999993</v>
          </cell>
          <cell r="R69">
            <v>18.850000000000001</v>
          </cell>
          <cell r="S69">
            <v>88.92</v>
          </cell>
          <cell r="T69">
            <v>10029.44</v>
          </cell>
          <cell r="U69">
            <v>891817.37</v>
          </cell>
        </row>
        <row r="70">
          <cell r="G70" t="str">
            <v>13号楼1802</v>
          </cell>
          <cell r="H70" t="str">
            <v>有</v>
          </cell>
          <cell r="I70">
            <v>18</v>
          </cell>
          <cell r="J70">
            <v>18</v>
          </cell>
          <cell r="K70">
            <v>1</v>
          </cell>
          <cell r="L70" t="str">
            <v>无</v>
          </cell>
          <cell r="M70" t="str">
            <v>住宅</v>
          </cell>
          <cell r="N70" t="str">
            <v>二居室</v>
          </cell>
          <cell r="O70" t="str">
            <v>住宅</v>
          </cell>
          <cell r="P70" t="str">
            <v/>
          </cell>
          <cell r="Q70">
            <v>70.06</v>
          </cell>
          <cell r="R70">
            <v>18.850000000000001</v>
          </cell>
          <cell r="S70">
            <v>88.91</v>
          </cell>
          <cell r="T70">
            <v>9023.39</v>
          </cell>
          <cell r="U70">
            <v>802269.6</v>
          </cell>
        </row>
        <row r="71">
          <cell r="G71" t="str">
            <v>13号楼1803</v>
          </cell>
          <cell r="H71" t="str">
            <v>有</v>
          </cell>
          <cell r="I71">
            <v>18</v>
          </cell>
          <cell r="J71">
            <v>18</v>
          </cell>
          <cell r="K71">
            <v>1</v>
          </cell>
          <cell r="L71" t="str">
            <v>无</v>
          </cell>
          <cell r="M71" t="str">
            <v>住宅</v>
          </cell>
          <cell r="N71" t="str">
            <v>三居室</v>
          </cell>
          <cell r="O71" t="str">
            <v>住宅</v>
          </cell>
          <cell r="P71" t="str">
            <v/>
          </cell>
          <cell r="Q71">
            <v>96.25</v>
          </cell>
          <cell r="R71">
            <v>25.89</v>
          </cell>
          <cell r="S71">
            <v>122.14</v>
          </cell>
          <cell r="T71">
            <v>9155.2900000000009</v>
          </cell>
          <cell r="U71">
            <v>1118226.8</v>
          </cell>
        </row>
        <row r="72">
          <cell r="G72" t="str">
            <v>13号楼1804</v>
          </cell>
          <cell r="H72" t="str">
            <v>有</v>
          </cell>
          <cell r="I72">
            <v>18</v>
          </cell>
          <cell r="J72">
            <v>18</v>
          </cell>
          <cell r="K72">
            <v>1</v>
          </cell>
          <cell r="L72" t="str">
            <v>无</v>
          </cell>
          <cell r="M72" t="str">
            <v>住宅</v>
          </cell>
          <cell r="N72" t="str">
            <v>三居室</v>
          </cell>
          <cell r="O72" t="str">
            <v>住宅</v>
          </cell>
          <cell r="P72" t="str">
            <v/>
          </cell>
          <cell r="Q72">
            <v>96.3</v>
          </cell>
          <cell r="R72">
            <v>25.91</v>
          </cell>
          <cell r="S72">
            <v>122.21</v>
          </cell>
          <cell r="T72">
            <v>7245.35</v>
          </cell>
          <cell r="U72">
            <v>885454.65</v>
          </cell>
        </row>
        <row r="73">
          <cell r="G73" t="str">
            <v>13号楼1901</v>
          </cell>
          <cell r="H73" t="str">
            <v>有</v>
          </cell>
          <cell r="I73">
            <v>19</v>
          </cell>
          <cell r="J73">
            <v>19</v>
          </cell>
          <cell r="K73">
            <v>1</v>
          </cell>
          <cell r="L73" t="str">
            <v>无</v>
          </cell>
          <cell r="M73" t="str">
            <v>住宅</v>
          </cell>
          <cell r="N73" t="str">
            <v>二居室</v>
          </cell>
          <cell r="O73" t="str">
            <v>住宅</v>
          </cell>
          <cell r="P73" t="str">
            <v/>
          </cell>
          <cell r="Q73">
            <v>70.069999999999993</v>
          </cell>
          <cell r="R73">
            <v>18.850000000000001</v>
          </cell>
          <cell r="S73">
            <v>88.92</v>
          </cell>
          <cell r="T73">
            <v>9150.73</v>
          </cell>
          <cell r="U73">
            <v>813682.91</v>
          </cell>
        </row>
        <row r="74">
          <cell r="G74" t="str">
            <v>13号楼1902</v>
          </cell>
          <cell r="H74" t="str">
            <v>有</v>
          </cell>
          <cell r="I74">
            <v>19</v>
          </cell>
          <cell r="J74">
            <v>19</v>
          </cell>
          <cell r="K74">
            <v>1</v>
          </cell>
          <cell r="L74" t="str">
            <v>无</v>
          </cell>
          <cell r="M74" t="str">
            <v>住宅</v>
          </cell>
          <cell r="N74" t="str">
            <v>二居室</v>
          </cell>
          <cell r="O74" t="str">
            <v>住宅</v>
          </cell>
          <cell r="P74" t="str">
            <v/>
          </cell>
          <cell r="Q74">
            <v>70.06</v>
          </cell>
          <cell r="R74">
            <v>18.850000000000001</v>
          </cell>
          <cell r="S74">
            <v>88.91</v>
          </cell>
          <cell r="T74">
            <v>9044.39</v>
          </cell>
          <cell r="U74">
            <v>804136.71</v>
          </cell>
        </row>
        <row r="75">
          <cell r="G75" t="str">
            <v>13号楼1903</v>
          </cell>
          <cell r="H75" t="str">
            <v>有</v>
          </cell>
          <cell r="I75">
            <v>19</v>
          </cell>
          <cell r="J75">
            <v>19</v>
          </cell>
          <cell r="K75">
            <v>1</v>
          </cell>
          <cell r="L75" t="str">
            <v>无</v>
          </cell>
          <cell r="M75" t="str">
            <v>住宅</v>
          </cell>
          <cell r="N75" t="str">
            <v>三居室</v>
          </cell>
          <cell r="O75" t="str">
            <v>住宅</v>
          </cell>
          <cell r="P75" t="str">
            <v/>
          </cell>
          <cell r="Q75">
            <v>96.25</v>
          </cell>
          <cell r="R75">
            <v>25.89</v>
          </cell>
          <cell r="S75">
            <v>122.14</v>
          </cell>
          <cell r="T75">
            <v>9363.1200000000008</v>
          </cell>
          <cell r="U75">
            <v>1143611.48</v>
          </cell>
        </row>
        <row r="76">
          <cell r="G76" t="str">
            <v>13号楼1904</v>
          </cell>
          <cell r="H76" t="str">
            <v>有</v>
          </cell>
          <cell r="I76">
            <v>19</v>
          </cell>
          <cell r="J76">
            <v>19</v>
          </cell>
          <cell r="K76">
            <v>1</v>
          </cell>
          <cell r="L76" t="str">
            <v>无</v>
          </cell>
          <cell r="M76" t="str">
            <v>住宅</v>
          </cell>
          <cell r="N76" t="str">
            <v>三居室</v>
          </cell>
          <cell r="O76" t="str">
            <v>住宅</v>
          </cell>
          <cell r="P76" t="str">
            <v/>
          </cell>
          <cell r="Q76">
            <v>96.3</v>
          </cell>
          <cell r="R76">
            <v>25.91</v>
          </cell>
          <cell r="S76">
            <v>122.21</v>
          </cell>
          <cell r="T76">
            <v>9430.5400000000009</v>
          </cell>
          <cell r="U76">
            <v>1152506.29</v>
          </cell>
        </row>
        <row r="77">
          <cell r="G77" t="str">
            <v>13号楼2001</v>
          </cell>
          <cell r="H77" t="str">
            <v>有</v>
          </cell>
          <cell r="I77">
            <v>20</v>
          </cell>
          <cell r="J77">
            <v>20</v>
          </cell>
          <cell r="K77">
            <v>1</v>
          </cell>
          <cell r="L77" t="str">
            <v>无</v>
          </cell>
          <cell r="M77" t="str">
            <v>住宅</v>
          </cell>
          <cell r="N77" t="str">
            <v>二居室</v>
          </cell>
          <cell r="O77" t="str">
            <v>住宅</v>
          </cell>
          <cell r="P77" t="str">
            <v/>
          </cell>
          <cell r="Q77">
            <v>70.069999999999993</v>
          </cell>
          <cell r="R77">
            <v>18.850000000000001</v>
          </cell>
          <cell r="S77">
            <v>88.92</v>
          </cell>
          <cell r="T77">
            <v>9171.73</v>
          </cell>
          <cell r="U77">
            <v>815550.23</v>
          </cell>
        </row>
        <row r="78">
          <cell r="G78" t="str">
            <v>13号楼2002</v>
          </cell>
          <cell r="H78" t="str">
            <v>有</v>
          </cell>
          <cell r="I78">
            <v>20</v>
          </cell>
          <cell r="J78">
            <v>20</v>
          </cell>
          <cell r="K78">
            <v>1</v>
          </cell>
          <cell r="L78" t="str">
            <v>无</v>
          </cell>
          <cell r="M78" t="str">
            <v>住宅</v>
          </cell>
          <cell r="N78" t="str">
            <v>二居室</v>
          </cell>
          <cell r="O78" t="str">
            <v>住宅</v>
          </cell>
          <cell r="P78" t="str">
            <v/>
          </cell>
          <cell r="Q78">
            <v>70.06</v>
          </cell>
          <cell r="R78">
            <v>18.850000000000001</v>
          </cell>
          <cell r="S78">
            <v>88.91</v>
          </cell>
          <cell r="T78">
            <v>9065.39</v>
          </cell>
          <cell r="U78">
            <v>806003.82</v>
          </cell>
        </row>
        <row r="79">
          <cell r="G79" t="str">
            <v>13号楼2003</v>
          </cell>
          <cell r="H79" t="str">
            <v>有</v>
          </cell>
          <cell r="I79">
            <v>20</v>
          </cell>
          <cell r="J79">
            <v>20</v>
          </cell>
          <cell r="K79">
            <v>1</v>
          </cell>
          <cell r="L79" t="str">
            <v>无</v>
          </cell>
          <cell r="M79" t="str">
            <v>住宅</v>
          </cell>
          <cell r="N79" t="str">
            <v>三居室</v>
          </cell>
          <cell r="O79" t="str">
            <v>住宅</v>
          </cell>
          <cell r="P79" t="str">
            <v/>
          </cell>
          <cell r="Q79">
            <v>96.25</v>
          </cell>
          <cell r="R79">
            <v>25.89</v>
          </cell>
          <cell r="S79">
            <v>122.14</v>
          </cell>
          <cell r="T79">
            <v>9384.1</v>
          </cell>
          <cell r="U79">
            <v>1146173.97</v>
          </cell>
        </row>
        <row r="80">
          <cell r="G80" t="str">
            <v>13号楼2004</v>
          </cell>
          <cell r="H80" t="str">
            <v>有</v>
          </cell>
          <cell r="I80">
            <v>20</v>
          </cell>
          <cell r="J80">
            <v>20</v>
          </cell>
          <cell r="K80">
            <v>1</v>
          </cell>
          <cell r="L80" t="str">
            <v>无</v>
          </cell>
          <cell r="M80" t="str">
            <v>住宅</v>
          </cell>
          <cell r="N80" t="str">
            <v>三居室</v>
          </cell>
          <cell r="O80" t="str">
            <v>住宅</v>
          </cell>
          <cell r="P80" t="str">
            <v/>
          </cell>
          <cell r="Q80">
            <v>96.3</v>
          </cell>
          <cell r="R80">
            <v>25.91</v>
          </cell>
          <cell r="S80">
            <v>122.21</v>
          </cell>
          <cell r="T80">
            <v>9451.5300000000007</v>
          </cell>
          <cell r="U80">
            <v>1155071.48</v>
          </cell>
        </row>
        <row r="81">
          <cell r="G81" t="str">
            <v>13号楼2101</v>
          </cell>
          <cell r="H81" t="str">
            <v>有</v>
          </cell>
          <cell r="I81">
            <v>21</v>
          </cell>
          <cell r="J81">
            <v>21</v>
          </cell>
          <cell r="K81">
            <v>1</v>
          </cell>
          <cell r="L81" t="str">
            <v>无</v>
          </cell>
          <cell r="M81" t="str">
            <v>住宅</v>
          </cell>
          <cell r="N81" t="str">
            <v>二居室</v>
          </cell>
          <cell r="O81" t="str">
            <v>住宅</v>
          </cell>
          <cell r="P81" t="str">
            <v/>
          </cell>
          <cell r="Q81">
            <v>70.069999999999993</v>
          </cell>
          <cell r="R81">
            <v>18.850000000000001</v>
          </cell>
          <cell r="S81">
            <v>88.92</v>
          </cell>
          <cell r="T81">
            <v>8235.66</v>
          </cell>
          <cell r="U81">
            <v>732314.62</v>
          </cell>
        </row>
        <row r="82">
          <cell r="G82" t="str">
            <v>13号楼2102</v>
          </cell>
          <cell r="H82" t="str">
            <v>有</v>
          </cell>
          <cell r="I82">
            <v>21</v>
          </cell>
          <cell r="J82">
            <v>21</v>
          </cell>
          <cell r="K82">
            <v>1</v>
          </cell>
          <cell r="L82" t="str">
            <v>无</v>
          </cell>
          <cell r="M82" t="str">
            <v>住宅</v>
          </cell>
          <cell r="N82" t="str">
            <v>二居室</v>
          </cell>
          <cell r="O82" t="str">
            <v>住宅</v>
          </cell>
          <cell r="P82" t="str">
            <v/>
          </cell>
          <cell r="Q82">
            <v>70.06</v>
          </cell>
          <cell r="R82">
            <v>18.850000000000001</v>
          </cell>
          <cell r="S82">
            <v>88.91</v>
          </cell>
          <cell r="T82">
            <v>9044.39</v>
          </cell>
          <cell r="U82">
            <v>804136.71</v>
          </cell>
        </row>
        <row r="83">
          <cell r="G83" t="str">
            <v>13号楼2103</v>
          </cell>
          <cell r="H83" t="str">
            <v>有</v>
          </cell>
          <cell r="I83">
            <v>21</v>
          </cell>
          <cell r="J83">
            <v>21</v>
          </cell>
          <cell r="K83">
            <v>1</v>
          </cell>
          <cell r="L83" t="str">
            <v>无</v>
          </cell>
          <cell r="M83" t="str">
            <v>住宅</v>
          </cell>
          <cell r="N83" t="str">
            <v>三居室</v>
          </cell>
          <cell r="O83" t="str">
            <v>住宅</v>
          </cell>
          <cell r="P83" t="str">
            <v/>
          </cell>
          <cell r="Q83">
            <v>96.25</v>
          </cell>
          <cell r="R83">
            <v>25.89</v>
          </cell>
          <cell r="S83">
            <v>122.14</v>
          </cell>
          <cell r="T83">
            <v>9363.1200000000008</v>
          </cell>
          <cell r="U83">
            <v>1143611.48</v>
          </cell>
        </row>
        <row r="84">
          <cell r="G84" t="str">
            <v>13号楼2104</v>
          </cell>
          <cell r="H84" t="str">
            <v>有</v>
          </cell>
          <cell r="I84">
            <v>21</v>
          </cell>
          <cell r="J84">
            <v>21</v>
          </cell>
          <cell r="K84">
            <v>1</v>
          </cell>
          <cell r="L84" t="str">
            <v>无</v>
          </cell>
          <cell r="M84" t="str">
            <v>住宅</v>
          </cell>
          <cell r="N84" t="str">
            <v>三居室</v>
          </cell>
          <cell r="O84" t="str">
            <v>住宅</v>
          </cell>
          <cell r="P84" t="str">
            <v/>
          </cell>
          <cell r="Q84">
            <v>96.3</v>
          </cell>
          <cell r="R84">
            <v>25.91</v>
          </cell>
          <cell r="S84">
            <v>122.21</v>
          </cell>
          <cell r="T84">
            <v>9430.5400000000009</v>
          </cell>
          <cell r="U84">
            <v>1152506.29</v>
          </cell>
        </row>
        <row r="85">
          <cell r="G85" t="str">
            <v>13号楼2201</v>
          </cell>
          <cell r="H85" t="str">
            <v>有</v>
          </cell>
          <cell r="I85">
            <v>22</v>
          </cell>
          <cell r="J85">
            <v>22</v>
          </cell>
          <cell r="K85">
            <v>1</v>
          </cell>
          <cell r="L85" t="str">
            <v>无</v>
          </cell>
          <cell r="M85" t="str">
            <v>住宅</v>
          </cell>
          <cell r="N85" t="str">
            <v>二居室</v>
          </cell>
          <cell r="O85" t="str">
            <v>住宅</v>
          </cell>
          <cell r="P85" t="str">
            <v/>
          </cell>
          <cell r="Q85">
            <v>70.069999999999993</v>
          </cell>
          <cell r="R85">
            <v>18.850000000000001</v>
          </cell>
          <cell r="S85">
            <v>88.92</v>
          </cell>
          <cell r="T85">
            <v>9129.75</v>
          </cell>
          <cell r="U85">
            <v>811817.37</v>
          </cell>
        </row>
        <row r="86">
          <cell r="G86" t="str">
            <v>13号楼2202</v>
          </cell>
          <cell r="H86" t="str">
            <v>有</v>
          </cell>
          <cell r="I86">
            <v>22</v>
          </cell>
          <cell r="J86">
            <v>22</v>
          </cell>
          <cell r="K86">
            <v>1</v>
          </cell>
          <cell r="L86" t="str">
            <v>无</v>
          </cell>
          <cell r="M86" t="str">
            <v>住宅</v>
          </cell>
          <cell r="N86" t="str">
            <v>二居室</v>
          </cell>
          <cell r="O86" t="str">
            <v>住宅</v>
          </cell>
          <cell r="P86" t="str">
            <v/>
          </cell>
          <cell r="Q86">
            <v>70.06</v>
          </cell>
          <cell r="R86">
            <v>18.850000000000001</v>
          </cell>
          <cell r="S86">
            <v>88.91</v>
          </cell>
          <cell r="T86">
            <v>9023.39</v>
          </cell>
          <cell r="U86">
            <v>802269.6</v>
          </cell>
        </row>
        <row r="87">
          <cell r="G87" t="str">
            <v>13号楼2203</v>
          </cell>
          <cell r="H87" t="str">
            <v>有</v>
          </cell>
          <cell r="I87">
            <v>22</v>
          </cell>
          <cell r="J87">
            <v>22</v>
          </cell>
          <cell r="K87">
            <v>1</v>
          </cell>
          <cell r="L87" t="str">
            <v>无</v>
          </cell>
          <cell r="M87" t="str">
            <v>住宅</v>
          </cell>
          <cell r="N87" t="str">
            <v>三居室</v>
          </cell>
          <cell r="O87" t="str">
            <v>住宅</v>
          </cell>
          <cell r="P87" t="str">
            <v/>
          </cell>
          <cell r="Q87">
            <v>96.25</v>
          </cell>
          <cell r="R87">
            <v>25.89</v>
          </cell>
          <cell r="S87">
            <v>122.14</v>
          </cell>
          <cell r="T87">
            <v>9342.1299999999992</v>
          </cell>
          <cell r="U87">
            <v>1141047.76</v>
          </cell>
        </row>
        <row r="88">
          <cell r="G88" t="str">
            <v>13号楼2204</v>
          </cell>
          <cell r="H88" t="str">
            <v>有</v>
          </cell>
          <cell r="I88">
            <v>22</v>
          </cell>
          <cell r="J88">
            <v>22</v>
          </cell>
          <cell r="K88">
            <v>1</v>
          </cell>
          <cell r="L88" t="str">
            <v>无</v>
          </cell>
          <cell r="M88" t="str">
            <v>住宅</v>
          </cell>
          <cell r="N88" t="str">
            <v>三居室</v>
          </cell>
          <cell r="O88" t="str">
            <v>住宅</v>
          </cell>
          <cell r="P88" t="str">
            <v/>
          </cell>
          <cell r="Q88">
            <v>96.3</v>
          </cell>
          <cell r="R88">
            <v>25.91</v>
          </cell>
          <cell r="S88">
            <v>122.21</v>
          </cell>
          <cell r="T88">
            <v>9409.5499999999993</v>
          </cell>
          <cell r="U88">
            <v>1149941.1100000001</v>
          </cell>
        </row>
        <row r="89">
          <cell r="G89" t="str">
            <v>13号楼2301</v>
          </cell>
          <cell r="H89" t="str">
            <v>有</v>
          </cell>
          <cell r="I89">
            <v>23</v>
          </cell>
          <cell r="J89">
            <v>23</v>
          </cell>
          <cell r="K89">
            <v>1</v>
          </cell>
          <cell r="L89" t="str">
            <v>无</v>
          </cell>
          <cell r="M89" t="str">
            <v>住宅</v>
          </cell>
          <cell r="N89" t="str">
            <v>二居室</v>
          </cell>
          <cell r="O89" t="str">
            <v>住宅</v>
          </cell>
          <cell r="P89" t="str">
            <v/>
          </cell>
          <cell r="Q89">
            <v>70.069999999999993</v>
          </cell>
          <cell r="R89">
            <v>18.850000000000001</v>
          </cell>
          <cell r="S89">
            <v>88.92</v>
          </cell>
          <cell r="T89">
            <v>9108.75</v>
          </cell>
          <cell r="U89">
            <v>809950.05</v>
          </cell>
        </row>
        <row r="90">
          <cell r="G90" t="str">
            <v>13号楼2302</v>
          </cell>
          <cell r="H90" t="str">
            <v>有</v>
          </cell>
          <cell r="I90">
            <v>23</v>
          </cell>
          <cell r="J90">
            <v>23</v>
          </cell>
          <cell r="K90">
            <v>1</v>
          </cell>
          <cell r="L90" t="str">
            <v>无</v>
          </cell>
          <cell r="M90" t="str">
            <v>住宅</v>
          </cell>
          <cell r="N90" t="str">
            <v>二居室</v>
          </cell>
          <cell r="O90" t="str">
            <v>住宅</v>
          </cell>
          <cell r="P90" t="str">
            <v/>
          </cell>
          <cell r="Q90">
            <v>70.06</v>
          </cell>
          <cell r="R90">
            <v>18.850000000000001</v>
          </cell>
          <cell r="S90">
            <v>88.91</v>
          </cell>
          <cell r="T90">
            <v>9002.41</v>
          </cell>
          <cell r="U90">
            <v>800404.27</v>
          </cell>
        </row>
        <row r="91">
          <cell r="G91" t="str">
            <v>13号楼2303</v>
          </cell>
          <cell r="H91" t="str">
            <v>有</v>
          </cell>
          <cell r="I91">
            <v>23</v>
          </cell>
          <cell r="J91">
            <v>23</v>
          </cell>
          <cell r="K91">
            <v>1</v>
          </cell>
          <cell r="L91" t="str">
            <v>无</v>
          </cell>
          <cell r="M91" t="str">
            <v>住宅</v>
          </cell>
          <cell r="N91" t="str">
            <v>三居室</v>
          </cell>
          <cell r="O91" t="str">
            <v>住宅</v>
          </cell>
          <cell r="P91" t="str">
            <v/>
          </cell>
          <cell r="Q91">
            <v>96.25</v>
          </cell>
          <cell r="R91">
            <v>25.89</v>
          </cell>
          <cell r="S91">
            <v>122.14</v>
          </cell>
          <cell r="T91">
            <v>7177.29</v>
          </cell>
          <cell r="U91">
            <v>876633.65</v>
          </cell>
        </row>
        <row r="92">
          <cell r="G92" t="str">
            <v>13号楼2304</v>
          </cell>
          <cell r="H92" t="str">
            <v>有</v>
          </cell>
          <cell r="I92">
            <v>23</v>
          </cell>
          <cell r="J92">
            <v>23</v>
          </cell>
          <cell r="K92">
            <v>1</v>
          </cell>
          <cell r="L92" t="str">
            <v>无</v>
          </cell>
          <cell r="M92" t="str">
            <v>住宅</v>
          </cell>
          <cell r="N92" t="str">
            <v>三居室</v>
          </cell>
          <cell r="O92" t="str">
            <v>住宅</v>
          </cell>
          <cell r="P92" t="str">
            <v/>
          </cell>
          <cell r="Q92">
            <v>96.3</v>
          </cell>
          <cell r="R92">
            <v>25.91</v>
          </cell>
          <cell r="S92">
            <v>122.21</v>
          </cell>
          <cell r="T92">
            <v>9388.56</v>
          </cell>
          <cell r="U92">
            <v>1147375.92</v>
          </cell>
        </row>
        <row r="93">
          <cell r="G93" t="str">
            <v>13号楼2401</v>
          </cell>
          <cell r="H93" t="str">
            <v>有</v>
          </cell>
          <cell r="I93">
            <v>24</v>
          </cell>
          <cell r="J93">
            <v>24</v>
          </cell>
          <cell r="K93">
            <v>1</v>
          </cell>
          <cell r="L93" t="str">
            <v>无</v>
          </cell>
          <cell r="M93" t="str">
            <v>住宅</v>
          </cell>
          <cell r="N93" t="str">
            <v>二居室</v>
          </cell>
          <cell r="O93" t="str">
            <v>住宅</v>
          </cell>
          <cell r="P93" t="str">
            <v/>
          </cell>
          <cell r="Q93">
            <v>70.069999999999993</v>
          </cell>
          <cell r="R93">
            <v>18.850000000000001</v>
          </cell>
          <cell r="S93">
            <v>88.92</v>
          </cell>
          <cell r="T93">
            <v>9087.75</v>
          </cell>
          <cell r="U93">
            <v>808082.73</v>
          </cell>
        </row>
        <row r="94">
          <cell r="G94" t="str">
            <v>13号楼2402</v>
          </cell>
          <cell r="H94" t="str">
            <v>有</v>
          </cell>
          <cell r="I94">
            <v>24</v>
          </cell>
          <cell r="J94">
            <v>24</v>
          </cell>
          <cell r="K94">
            <v>1</v>
          </cell>
          <cell r="L94" t="str">
            <v>无</v>
          </cell>
          <cell r="M94" t="str">
            <v>住宅</v>
          </cell>
          <cell r="N94" t="str">
            <v>二居室</v>
          </cell>
          <cell r="O94" t="str">
            <v>住宅</v>
          </cell>
          <cell r="P94" t="str">
            <v/>
          </cell>
          <cell r="Q94">
            <v>70.06</v>
          </cell>
          <cell r="R94">
            <v>18.850000000000001</v>
          </cell>
          <cell r="S94">
            <v>88.91</v>
          </cell>
          <cell r="T94">
            <v>8981.41</v>
          </cell>
          <cell r="U94">
            <v>798537.16</v>
          </cell>
        </row>
        <row r="95">
          <cell r="G95" t="str">
            <v>13号楼2403</v>
          </cell>
          <cell r="H95" t="str">
            <v>有</v>
          </cell>
          <cell r="I95">
            <v>24</v>
          </cell>
          <cell r="J95">
            <v>24</v>
          </cell>
          <cell r="K95">
            <v>1</v>
          </cell>
          <cell r="L95" t="str">
            <v>无</v>
          </cell>
          <cell r="M95" t="str">
            <v>住宅</v>
          </cell>
          <cell r="N95" t="str">
            <v>三居室</v>
          </cell>
          <cell r="O95" t="str">
            <v>住宅</v>
          </cell>
          <cell r="P95" t="str">
            <v/>
          </cell>
          <cell r="Q95">
            <v>96.25</v>
          </cell>
          <cell r="R95">
            <v>25.89</v>
          </cell>
          <cell r="S95">
            <v>122.14</v>
          </cell>
          <cell r="T95">
            <v>9300.16</v>
          </cell>
          <cell r="U95">
            <v>1135921.54</v>
          </cell>
        </row>
        <row r="96">
          <cell r="G96" t="str">
            <v>13号楼2404</v>
          </cell>
          <cell r="H96" t="str">
            <v>有</v>
          </cell>
          <cell r="I96">
            <v>24</v>
          </cell>
          <cell r="J96">
            <v>24</v>
          </cell>
          <cell r="K96">
            <v>1</v>
          </cell>
          <cell r="L96" t="str">
            <v>无</v>
          </cell>
          <cell r="M96" t="str">
            <v>住宅</v>
          </cell>
          <cell r="N96" t="str">
            <v>三居室</v>
          </cell>
          <cell r="O96" t="str">
            <v>住宅</v>
          </cell>
          <cell r="P96" t="str">
            <v/>
          </cell>
          <cell r="Q96">
            <v>96.3</v>
          </cell>
          <cell r="R96">
            <v>25.91</v>
          </cell>
          <cell r="S96">
            <v>122.21</v>
          </cell>
          <cell r="T96">
            <v>9367.57</v>
          </cell>
          <cell r="U96">
            <v>1144810.73</v>
          </cell>
        </row>
        <row r="97">
          <cell r="G97" t="str">
            <v>13号楼2501</v>
          </cell>
          <cell r="H97" t="str">
            <v>有</v>
          </cell>
          <cell r="I97">
            <v>25</v>
          </cell>
          <cell r="J97">
            <v>25</v>
          </cell>
          <cell r="K97">
            <v>1</v>
          </cell>
          <cell r="L97" t="str">
            <v>无</v>
          </cell>
          <cell r="M97" t="str">
            <v>住宅</v>
          </cell>
          <cell r="N97" t="str">
            <v>二居室</v>
          </cell>
          <cell r="O97" t="str">
            <v>住宅</v>
          </cell>
          <cell r="P97" t="str">
            <v/>
          </cell>
          <cell r="Q97">
            <v>70.069999999999993</v>
          </cell>
          <cell r="R97">
            <v>18.850000000000001</v>
          </cell>
          <cell r="S97">
            <v>88.92</v>
          </cell>
          <cell r="T97">
            <v>9966.4599999999991</v>
          </cell>
          <cell r="U97">
            <v>886217.19</v>
          </cell>
        </row>
        <row r="98">
          <cell r="G98" t="str">
            <v>13号楼2502</v>
          </cell>
          <cell r="H98" t="str">
            <v>有</v>
          </cell>
          <cell r="I98">
            <v>25</v>
          </cell>
          <cell r="J98">
            <v>25</v>
          </cell>
          <cell r="K98">
            <v>1</v>
          </cell>
          <cell r="L98" t="str">
            <v>无</v>
          </cell>
          <cell r="M98" t="str">
            <v>住宅</v>
          </cell>
          <cell r="N98" t="str">
            <v>二居室</v>
          </cell>
          <cell r="O98" t="str">
            <v>住宅</v>
          </cell>
          <cell r="P98" t="str">
            <v/>
          </cell>
          <cell r="Q98">
            <v>70.06</v>
          </cell>
          <cell r="R98">
            <v>18.850000000000001</v>
          </cell>
          <cell r="S98">
            <v>88.91</v>
          </cell>
          <cell r="T98">
            <v>8960.41</v>
          </cell>
          <cell r="U98">
            <v>796670.05</v>
          </cell>
        </row>
        <row r="99">
          <cell r="G99" t="str">
            <v>13号楼2503</v>
          </cell>
          <cell r="H99" t="str">
            <v>有</v>
          </cell>
          <cell r="I99">
            <v>25</v>
          </cell>
          <cell r="J99">
            <v>25</v>
          </cell>
          <cell r="K99">
            <v>1</v>
          </cell>
          <cell r="L99" t="str">
            <v>无</v>
          </cell>
          <cell r="M99" t="str">
            <v>住宅</v>
          </cell>
          <cell r="N99" t="str">
            <v>三居室</v>
          </cell>
          <cell r="O99" t="str">
            <v>住宅</v>
          </cell>
          <cell r="P99" t="str">
            <v/>
          </cell>
          <cell r="Q99">
            <v>96.25</v>
          </cell>
          <cell r="R99">
            <v>25.89</v>
          </cell>
          <cell r="S99">
            <v>122.14</v>
          </cell>
          <cell r="T99">
            <v>7144.97</v>
          </cell>
          <cell r="U99">
            <v>872686.47</v>
          </cell>
        </row>
        <row r="100">
          <cell r="G100" t="str">
            <v>13号楼2504</v>
          </cell>
          <cell r="H100" t="str">
            <v>有</v>
          </cell>
          <cell r="I100">
            <v>25</v>
          </cell>
          <cell r="J100">
            <v>25</v>
          </cell>
          <cell r="K100">
            <v>1</v>
          </cell>
          <cell r="L100" t="str">
            <v>无</v>
          </cell>
          <cell r="M100" t="str">
            <v>住宅</v>
          </cell>
          <cell r="N100" t="str">
            <v>三居室</v>
          </cell>
          <cell r="O100" t="str">
            <v>住宅</v>
          </cell>
          <cell r="P100" t="str">
            <v/>
          </cell>
          <cell r="Q100">
            <v>96.3</v>
          </cell>
          <cell r="R100">
            <v>25.91</v>
          </cell>
          <cell r="S100">
            <v>122.21</v>
          </cell>
          <cell r="T100">
            <v>9346.58</v>
          </cell>
          <cell r="U100">
            <v>1142245.54</v>
          </cell>
        </row>
        <row r="101">
          <cell r="G101" t="str">
            <v>13号楼2601</v>
          </cell>
          <cell r="H101" t="str">
            <v>有</v>
          </cell>
          <cell r="I101">
            <v>26</v>
          </cell>
          <cell r="J101">
            <v>26</v>
          </cell>
          <cell r="K101">
            <v>1</v>
          </cell>
          <cell r="L101" t="str">
            <v>无</v>
          </cell>
          <cell r="M101" t="str">
            <v>住宅</v>
          </cell>
          <cell r="N101" t="str">
            <v>二居室</v>
          </cell>
          <cell r="O101" t="str">
            <v>住宅</v>
          </cell>
          <cell r="P101" t="str">
            <v/>
          </cell>
          <cell r="Q101">
            <v>70.069999999999993</v>
          </cell>
          <cell r="R101">
            <v>18.850000000000001</v>
          </cell>
          <cell r="S101">
            <v>88.92</v>
          </cell>
          <cell r="T101">
            <v>9608.07</v>
          </cell>
          <cell r="U101">
            <v>854349.87</v>
          </cell>
        </row>
        <row r="102">
          <cell r="G102" t="str">
            <v>13号楼2602</v>
          </cell>
          <cell r="H102" t="str">
            <v>有</v>
          </cell>
          <cell r="I102">
            <v>26</v>
          </cell>
          <cell r="J102">
            <v>26</v>
          </cell>
          <cell r="K102">
            <v>1</v>
          </cell>
          <cell r="L102" t="str">
            <v>无</v>
          </cell>
          <cell r="M102" t="str">
            <v>住宅</v>
          </cell>
          <cell r="N102" t="str">
            <v>二居室</v>
          </cell>
          <cell r="O102" t="str">
            <v>住宅</v>
          </cell>
          <cell r="P102" t="str">
            <v/>
          </cell>
          <cell r="Q102">
            <v>70.06</v>
          </cell>
          <cell r="R102">
            <v>18.850000000000001</v>
          </cell>
          <cell r="S102">
            <v>88.91</v>
          </cell>
          <cell r="T102">
            <v>9501.7900000000009</v>
          </cell>
          <cell r="U102">
            <v>844803.83</v>
          </cell>
        </row>
        <row r="103">
          <cell r="G103" t="str">
            <v>13号楼2603</v>
          </cell>
          <cell r="H103" t="str">
            <v>有</v>
          </cell>
          <cell r="I103">
            <v>26</v>
          </cell>
          <cell r="J103">
            <v>26</v>
          </cell>
          <cell r="K103">
            <v>1</v>
          </cell>
          <cell r="L103" t="str">
            <v>无</v>
          </cell>
          <cell r="M103" t="str">
            <v>住宅</v>
          </cell>
          <cell r="N103" t="str">
            <v>三居室</v>
          </cell>
          <cell r="O103" t="str">
            <v>住宅</v>
          </cell>
          <cell r="P103" t="str">
            <v/>
          </cell>
          <cell r="Q103">
            <v>96.25</v>
          </cell>
          <cell r="R103">
            <v>25.89</v>
          </cell>
          <cell r="S103">
            <v>122.14</v>
          </cell>
          <cell r="T103">
            <v>9258.2000000000007</v>
          </cell>
          <cell r="U103">
            <v>1130796.55</v>
          </cell>
        </row>
        <row r="104">
          <cell r="G104" t="str">
            <v>13号楼2604</v>
          </cell>
          <cell r="H104" t="str">
            <v>有</v>
          </cell>
          <cell r="I104">
            <v>26</v>
          </cell>
          <cell r="J104">
            <v>26</v>
          </cell>
          <cell r="K104">
            <v>1</v>
          </cell>
          <cell r="L104" t="str">
            <v>无</v>
          </cell>
          <cell r="M104" t="str">
            <v>住宅</v>
          </cell>
          <cell r="N104" t="str">
            <v>三居室</v>
          </cell>
          <cell r="O104" t="str">
            <v>住宅</v>
          </cell>
          <cell r="P104" t="str">
            <v/>
          </cell>
          <cell r="Q104">
            <v>96.3</v>
          </cell>
          <cell r="R104">
            <v>25.91</v>
          </cell>
          <cell r="S104">
            <v>122.21</v>
          </cell>
          <cell r="T104">
            <v>9325.6</v>
          </cell>
          <cell r="U104">
            <v>1139681.58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51"/>
  <sheetViews>
    <sheetView tabSelected="1" zoomScale="70" zoomScaleNormal="70" workbookViewId="0">
      <pane ySplit="5" topLeftCell="A21" activePane="bottomLeft" state="frozen"/>
      <selection pane="bottomLeft" activeCell="AP30" sqref="AP30"/>
    </sheetView>
  </sheetViews>
  <sheetFormatPr defaultColWidth="9.75" defaultRowHeight="13.5" outlineLevelCol="1"/>
  <cols>
    <col min="1" max="1" width="7.5" style="84" customWidth="1"/>
    <col min="2" max="2" width="12.25" style="84" customWidth="1" outlineLevel="1"/>
    <col min="3" max="3" width="12.875" style="84" customWidth="1" outlineLevel="1"/>
    <col min="4" max="4" width="9.375" style="84" customWidth="1" outlineLevel="1"/>
    <col min="5" max="5" width="17.625" style="84" customWidth="1" outlineLevel="1"/>
    <col min="6" max="6" width="8.75" style="84" customWidth="1" outlineLevel="1"/>
    <col min="7" max="7" width="15.25" style="86" customWidth="1"/>
    <col min="8" max="8" width="14.625" style="86" customWidth="1"/>
    <col min="9" max="9" width="12.5" style="86" customWidth="1"/>
    <col min="10" max="10" width="13.25" style="87" customWidth="1"/>
    <col min="11" max="11" width="18.5" style="88" customWidth="1"/>
    <col min="12" max="12" width="19.625" style="84" customWidth="1"/>
    <col min="13" max="13" width="10.5" style="84" customWidth="1"/>
    <col min="14" max="14" width="8.5" style="84" customWidth="1"/>
    <col min="15" max="15" width="10.25" style="84" customWidth="1"/>
    <col min="16" max="19" width="10.25" style="84" hidden="1" customWidth="1"/>
    <col min="20" max="21" width="14.75" style="84" hidden="1" customWidth="1"/>
    <col min="22" max="23" width="10.25" style="84" hidden="1" customWidth="1"/>
    <col min="24" max="25" width="22.625" style="84" hidden="1" customWidth="1"/>
    <col min="26" max="33" width="9.75" style="84" hidden="1" customWidth="1"/>
    <col min="34" max="39" width="0" style="84" hidden="1" customWidth="1"/>
    <col min="40" max="206" width="9.75" style="84"/>
    <col min="207" max="207" width="4.25" style="84" customWidth="1"/>
    <col min="208" max="209" width="8.5" style="84" customWidth="1"/>
    <col min="210" max="210" width="6.75" style="84" customWidth="1"/>
    <col min="211" max="211" width="9.75" style="84" customWidth="1"/>
    <col min="212" max="212" width="6.625" style="84" customWidth="1"/>
    <col min="213" max="213" width="10.5" style="84" customWidth="1"/>
    <col min="214" max="214" width="9.75" style="84"/>
    <col min="215" max="215" width="10.5" style="84" customWidth="1"/>
    <col min="216" max="216" width="11.5" style="84" customWidth="1"/>
    <col min="217" max="219" width="12.25" style="84" customWidth="1"/>
    <col min="220" max="220" width="9.5" style="84" customWidth="1"/>
    <col min="221" max="221" width="8.375" style="84" customWidth="1"/>
    <col min="222" max="462" width="9.75" style="84"/>
    <col min="463" max="463" width="4.25" style="84" customWidth="1"/>
    <col min="464" max="465" width="8.5" style="84" customWidth="1"/>
    <col min="466" max="466" width="6.75" style="84" customWidth="1"/>
    <col min="467" max="467" width="9.75" style="84" customWidth="1"/>
    <col min="468" max="468" width="6.625" style="84" customWidth="1"/>
    <col min="469" max="469" width="10.5" style="84" customWidth="1"/>
    <col min="470" max="470" width="9.75" style="84"/>
    <col min="471" max="471" width="10.5" style="84" customWidth="1"/>
    <col min="472" max="472" width="11.5" style="84" customWidth="1"/>
    <col min="473" max="475" width="12.25" style="84" customWidth="1"/>
    <col min="476" max="476" width="9.5" style="84" customWidth="1"/>
    <col min="477" max="477" width="8.375" style="84" customWidth="1"/>
    <col min="478" max="718" width="9.75" style="84"/>
    <col min="719" max="719" width="4.25" style="84" customWidth="1"/>
    <col min="720" max="721" width="8.5" style="84" customWidth="1"/>
    <col min="722" max="722" width="6.75" style="84" customWidth="1"/>
    <col min="723" max="723" width="9.75" style="84" customWidth="1"/>
    <col min="724" max="724" width="6.625" style="84" customWidth="1"/>
    <col min="725" max="725" width="10.5" style="84" customWidth="1"/>
    <col min="726" max="726" width="9.75" style="84"/>
    <col min="727" max="727" width="10.5" style="84" customWidth="1"/>
    <col min="728" max="728" width="11.5" style="84" customWidth="1"/>
    <col min="729" max="731" width="12.25" style="84" customWidth="1"/>
    <col min="732" max="732" width="9.5" style="84" customWidth="1"/>
    <col min="733" max="733" width="8.375" style="84" customWidth="1"/>
    <col min="734" max="974" width="9.75" style="84"/>
    <col min="975" max="975" width="4.25" style="84" customWidth="1"/>
    <col min="976" max="977" width="8.5" style="84" customWidth="1"/>
    <col min="978" max="978" width="6.75" style="84" customWidth="1"/>
    <col min="979" max="979" width="9.75" style="84" customWidth="1"/>
    <col min="980" max="980" width="6.625" style="84" customWidth="1"/>
    <col min="981" max="981" width="10.5" style="84" customWidth="1"/>
    <col min="982" max="982" width="9.75" style="84"/>
    <col min="983" max="983" width="10.5" style="84" customWidth="1"/>
    <col min="984" max="984" width="11.5" style="84" customWidth="1"/>
    <col min="985" max="987" width="12.25" style="84" customWidth="1"/>
    <col min="988" max="988" width="9.5" style="84" customWidth="1"/>
    <col min="989" max="989" width="8.375" style="84" customWidth="1"/>
    <col min="990" max="1230" width="9.75" style="84"/>
    <col min="1231" max="1231" width="4.25" style="84" customWidth="1"/>
    <col min="1232" max="1233" width="8.5" style="84" customWidth="1"/>
    <col min="1234" max="1234" width="6.75" style="84" customWidth="1"/>
    <col min="1235" max="1235" width="9.75" style="84" customWidth="1"/>
    <col min="1236" max="1236" width="6.625" style="84" customWidth="1"/>
    <col min="1237" max="1237" width="10.5" style="84" customWidth="1"/>
    <col min="1238" max="1238" width="9.75" style="84"/>
    <col min="1239" max="1239" width="10.5" style="84" customWidth="1"/>
    <col min="1240" max="1240" width="11.5" style="84" customWidth="1"/>
    <col min="1241" max="1243" width="12.25" style="84" customWidth="1"/>
    <col min="1244" max="1244" width="9.5" style="84" customWidth="1"/>
    <col min="1245" max="1245" width="8.375" style="84" customWidth="1"/>
    <col min="1246" max="1486" width="9.75" style="84"/>
    <col min="1487" max="1487" width="4.25" style="84" customWidth="1"/>
    <col min="1488" max="1489" width="8.5" style="84" customWidth="1"/>
    <col min="1490" max="1490" width="6.75" style="84" customWidth="1"/>
    <col min="1491" max="1491" width="9.75" style="84" customWidth="1"/>
    <col min="1492" max="1492" width="6.625" style="84" customWidth="1"/>
    <col min="1493" max="1493" width="10.5" style="84" customWidth="1"/>
    <col min="1494" max="1494" width="9.75" style="84"/>
    <col min="1495" max="1495" width="10.5" style="84" customWidth="1"/>
    <col min="1496" max="1496" width="11.5" style="84" customWidth="1"/>
    <col min="1497" max="1499" width="12.25" style="84" customWidth="1"/>
    <col min="1500" max="1500" width="9.5" style="84" customWidth="1"/>
    <col min="1501" max="1501" width="8.375" style="84" customWidth="1"/>
    <col min="1502" max="1742" width="9.75" style="84"/>
    <col min="1743" max="1743" width="4.25" style="84" customWidth="1"/>
    <col min="1744" max="1745" width="8.5" style="84" customWidth="1"/>
    <col min="1746" max="1746" width="6.75" style="84" customWidth="1"/>
    <col min="1747" max="1747" width="9.75" style="84" customWidth="1"/>
    <col min="1748" max="1748" width="6.625" style="84" customWidth="1"/>
    <col min="1749" max="1749" width="10.5" style="84" customWidth="1"/>
    <col min="1750" max="1750" width="9.75" style="84"/>
    <col min="1751" max="1751" width="10.5" style="84" customWidth="1"/>
    <col min="1752" max="1752" width="11.5" style="84" customWidth="1"/>
    <col min="1753" max="1755" width="12.25" style="84" customWidth="1"/>
    <col min="1756" max="1756" width="9.5" style="84" customWidth="1"/>
    <col min="1757" max="1757" width="8.375" style="84" customWidth="1"/>
    <col min="1758" max="1998" width="9.75" style="84"/>
    <col min="1999" max="1999" width="4.25" style="84" customWidth="1"/>
    <col min="2000" max="2001" width="8.5" style="84" customWidth="1"/>
    <col min="2002" max="2002" width="6.75" style="84" customWidth="1"/>
    <col min="2003" max="2003" width="9.75" style="84" customWidth="1"/>
    <col min="2004" max="2004" width="6.625" style="84" customWidth="1"/>
    <col min="2005" max="2005" width="10.5" style="84" customWidth="1"/>
    <col min="2006" max="2006" width="9.75" style="84"/>
    <col min="2007" max="2007" width="10.5" style="84" customWidth="1"/>
    <col min="2008" max="2008" width="11.5" style="84" customWidth="1"/>
    <col min="2009" max="2011" width="12.25" style="84" customWidth="1"/>
    <col min="2012" max="2012" width="9.5" style="84" customWidth="1"/>
    <col min="2013" max="2013" width="8.375" style="84" customWidth="1"/>
    <col min="2014" max="2254" width="9.75" style="84"/>
    <col min="2255" max="2255" width="4.25" style="84" customWidth="1"/>
    <col min="2256" max="2257" width="8.5" style="84" customWidth="1"/>
    <col min="2258" max="2258" width="6.75" style="84" customWidth="1"/>
    <col min="2259" max="2259" width="9.75" style="84" customWidth="1"/>
    <col min="2260" max="2260" width="6.625" style="84" customWidth="1"/>
    <col min="2261" max="2261" width="10.5" style="84" customWidth="1"/>
    <col min="2262" max="2262" width="9.75" style="84"/>
    <col min="2263" max="2263" width="10.5" style="84" customWidth="1"/>
    <col min="2264" max="2264" width="11.5" style="84" customWidth="1"/>
    <col min="2265" max="2267" width="12.25" style="84" customWidth="1"/>
    <col min="2268" max="2268" width="9.5" style="84" customWidth="1"/>
    <col min="2269" max="2269" width="8.375" style="84" customWidth="1"/>
    <col min="2270" max="2510" width="9.75" style="84"/>
    <col min="2511" max="2511" width="4.25" style="84" customWidth="1"/>
    <col min="2512" max="2513" width="8.5" style="84" customWidth="1"/>
    <col min="2514" max="2514" width="6.75" style="84" customWidth="1"/>
    <col min="2515" max="2515" width="9.75" style="84" customWidth="1"/>
    <col min="2516" max="2516" width="6.625" style="84" customWidth="1"/>
    <col min="2517" max="2517" width="10.5" style="84" customWidth="1"/>
    <col min="2518" max="2518" width="9.75" style="84"/>
    <col min="2519" max="2519" width="10.5" style="84" customWidth="1"/>
    <col min="2520" max="2520" width="11.5" style="84" customWidth="1"/>
    <col min="2521" max="2523" width="12.25" style="84" customWidth="1"/>
    <col min="2524" max="2524" width="9.5" style="84" customWidth="1"/>
    <col min="2525" max="2525" width="8.375" style="84" customWidth="1"/>
    <col min="2526" max="2766" width="9.75" style="84"/>
    <col min="2767" max="2767" width="4.25" style="84" customWidth="1"/>
    <col min="2768" max="2769" width="8.5" style="84" customWidth="1"/>
    <col min="2770" max="2770" width="6.75" style="84" customWidth="1"/>
    <col min="2771" max="2771" width="9.75" style="84" customWidth="1"/>
    <col min="2772" max="2772" width="6.625" style="84" customWidth="1"/>
    <col min="2773" max="2773" width="10.5" style="84" customWidth="1"/>
    <col min="2774" max="2774" width="9.75" style="84"/>
    <col min="2775" max="2775" width="10.5" style="84" customWidth="1"/>
    <col min="2776" max="2776" width="11.5" style="84" customWidth="1"/>
    <col min="2777" max="2779" width="12.25" style="84" customWidth="1"/>
    <col min="2780" max="2780" width="9.5" style="84" customWidth="1"/>
    <col min="2781" max="2781" width="8.375" style="84" customWidth="1"/>
    <col min="2782" max="3022" width="9.75" style="84"/>
    <col min="3023" max="3023" width="4.25" style="84" customWidth="1"/>
    <col min="3024" max="3025" width="8.5" style="84" customWidth="1"/>
    <col min="3026" max="3026" width="6.75" style="84" customWidth="1"/>
    <col min="3027" max="3027" width="9.75" style="84" customWidth="1"/>
    <col min="3028" max="3028" width="6.625" style="84" customWidth="1"/>
    <col min="3029" max="3029" width="10.5" style="84" customWidth="1"/>
    <col min="3030" max="3030" width="9.75" style="84"/>
    <col min="3031" max="3031" width="10.5" style="84" customWidth="1"/>
    <col min="3032" max="3032" width="11.5" style="84" customWidth="1"/>
    <col min="3033" max="3035" width="12.25" style="84" customWidth="1"/>
    <col min="3036" max="3036" width="9.5" style="84" customWidth="1"/>
    <col min="3037" max="3037" width="8.375" style="84" customWidth="1"/>
    <col min="3038" max="3278" width="9.75" style="84"/>
    <col min="3279" max="3279" width="4.25" style="84" customWidth="1"/>
    <col min="3280" max="3281" width="8.5" style="84" customWidth="1"/>
    <col min="3282" max="3282" width="6.75" style="84" customWidth="1"/>
    <col min="3283" max="3283" width="9.75" style="84" customWidth="1"/>
    <col min="3284" max="3284" width="6.625" style="84" customWidth="1"/>
    <col min="3285" max="3285" width="10.5" style="84" customWidth="1"/>
    <col min="3286" max="3286" width="9.75" style="84"/>
    <col min="3287" max="3287" width="10.5" style="84" customWidth="1"/>
    <col min="3288" max="3288" width="11.5" style="84" customWidth="1"/>
    <col min="3289" max="3291" width="12.25" style="84" customWidth="1"/>
    <col min="3292" max="3292" width="9.5" style="84" customWidth="1"/>
    <col min="3293" max="3293" width="8.375" style="84" customWidth="1"/>
    <col min="3294" max="3534" width="9.75" style="84"/>
    <col min="3535" max="3535" width="4.25" style="84" customWidth="1"/>
    <col min="3536" max="3537" width="8.5" style="84" customWidth="1"/>
    <col min="3538" max="3538" width="6.75" style="84" customWidth="1"/>
    <col min="3539" max="3539" width="9.75" style="84" customWidth="1"/>
    <col min="3540" max="3540" width="6.625" style="84" customWidth="1"/>
    <col min="3541" max="3541" width="10.5" style="84" customWidth="1"/>
    <col min="3542" max="3542" width="9.75" style="84"/>
    <col min="3543" max="3543" width="10.5" style="84" customWidth="1"/>
    <col min="3544" max="3544" width="11.5" style="84" customWidth="1"/>
    <col min="3545" max="3547" width="12.25" style="84" customWidth="1"/>
    <col min="3548" max="3548" width="9.5" style="84" customWidth="1"/>
    <col min="3549" max="3549" width="8.375" style="84" customWidth="1"/>
    <col min="3550" max="3790" width="9.75" style="84"/>
    <col min="3791" max="3791" width="4.25" style="84" customWidth="1"/>
    <col min="3792" max="3793" width="8.5" style="84" customWidth="1"/>
    <col min="3794" max="3794" width="6.75" style="84" customWidth="1"/>
    <col min="3795" max="3795" width="9.75" style="84" customWidth="1"/>
    <col min="3796" max="3796" width="6.625" style="84" customWidth="1"/>
    <col min="3797" max="3797" width="10.5" style="84" customWidth="1"/>
    <col min="3798" max="3798" width="9.75" style="84"/>
    <col min="3799" max="3799" width="10.5" style="84" customWidth="1"/>
    <col min="3800" max="3800" width="11.5" style="84" customWidth="1"/>
    <col min="3801" max="3803" width="12.25" style="84" customWidth="1"/>
    <col min="3804" max="3804" width="9.5" style="84" customWidth="1"/>
    <col min="3805" max="3805" width="8.375" style="84" customWidth="1"/>
    <col min="3806" max="4046" width="9.75" style="84"/>
    <col min="4047" max="4047" width="4.25" style="84" customWidth="1"/>
    <col min="4048" max="4049" width="8.5" style="84" customWidth="1"/>
    <col min="4050" max="4050" width="6.75" style="84" customWidth="1"/>
    <col min="4051" max="4051" width="9.75" style="84" customWidth="1"/>
    <col min="4052" max="4052" width="6.625" style="84" customWidth="1"/>
    <col min="4053" max="4053" width="10.5" style="84" customWidth="1"/>
    <col min="4054" max="4054" width="9.75" style="84"/>
    <col min="4055" max="4055" width="10.5" style="84" customWidth="1"/>
    <col min="4056" max="4056" width="11.5" style="84" customWidth="1"/>
    <col min="4057" max="4059" width="12.25" style="84" customWidth="1"/>
    <col min="4060" max="4060" width="9.5" style="84" customWidth="1"/>
    <col min="4061" max="4061" width="8.375" style="84" customWidth="1"/>
    <col min="4062" max="4302" width="9.75" style="84"/>
    <col min="4303" max="4303" width="4.25" style="84" customWidth="1"/>
    <col min="4304" max="4305" width="8.5" style="84" customWidth="1"/>
    <col min="4306" max="4306" width="6.75" style="84" customWidth="1"/>
    <col min="4307" max="4307" width="9.75" style="84" customWidth="1"/>
    <col min="4308" max="4308" width="6.625" style="84" customWidth="1"/>
    <col min="4309" max="4309" width="10.5" style="84" customWidth="1"/>
    <col min="4310" max="4310" width="9.75" style="84"/>
    <col min="4311" max="4311" width="10.5" style="84" customWidth="1"/>
    <col min="4312" max="4312" width="11.5" style="84" customWidth="1"/>
    <col min="4313" max="4315" width="12.25" style="84" customWidth="1"/>
    <col min="4316" max="4316" width="9.5" style="84" customWidth="1"/>
    <col min="4317" max="4317" width="8.375" style="84" customWidth="1"/>
    <col min="4318" max="4558" width="9.75" style="84"/>
    <col min="4559" max="4559" width="4.25" style="84" customWidth="1"/>
    <col min="4560" max="4561" width="8.5" style="84" customWidth="1"/>
    <col min="4562" max="4562" width="6.75" style="84" customWidth="1"/>
    <col min="4563" max="4563" width="9.75" style="84" customWidth="1"/>
    <col min="4564" max="4564" width="6.625" style="84" customWidth="1"/>
    <col min="4565" max="4565" width="10.5" style="84" customWidth="1"/>
    <col min="4566" max="4566" width="9.75" style="84"/>
    <col min="4567" max="4567" width="10.5" style="84" customWidth="1"/>
    <col min="4568" max="4568" width="11.5" style="84" customWidth="1"/>
    <col min="4569" max="4571" width="12.25" style="84" customWidth="1"/>
    <col min="4572" max="4572" width="9.5" style="84" customWidth="1"/>
    <col min="4573" max="4573" width="8.375" style="84" customWidth="1"/>
    <col min="4574" max="4814" width="9.75" style="84"/>
    <col min="4815" max="4815" width="4.25" style="84" customWidth="1"/>
    <col min="4816" max="4817" width="8.5" style="84" customWidth="1"/>
    <col min="4818" max="4818" width="6.75" style="84" customWidth="1"/>
    <col min="4819" max="4819" width="9.75" style="84" customWidth="1"/>
    <col min="4820" max="4820" width="6.625" style="84" customWidth="1"/>
    <col min="4821" max="4821" width="10.5" style="84" customWidth="1"/>
    <col min="4822" max="4822" width="9.75" style="84"/>
    <col min="4823" max="4823" width="10.5" style="84" customWidth="1"/>
    <col min="4824" max="4824" width="11.5" style="84" customWidth="1"/>
    <col min="4825" max="4827" width="12.25" style="84" customWidth="1"/>
    <col min="4828" max="4828" width="9.5" style="84" customWidth="1"/>
    <col min="4829" max="4829" width="8.375" style="84" customWidth="1"/>
    <col min="4830" max="5070" width="9.75" style="84"/>
    <col min="5071" max="5071" width="4.25" style="84" customWidth="1"/>
    <col min="5072" max="5073" width="8.5" style="84" customWidth="1"/>
    <col min="5074" max="5074" width="6.75" style="84" customWidth="1"/>
    <col min="5075" max="5075" width="9.75" style="84" customWidth="1"/>
    <col min="5076" max="5076" width="6.625" style="84" customWidth="1"/>
    <col min="5077" max="5077" width="10.5" style="84" customWidth="1"/>
    <col min="5078" max="5078" width="9.75" style="84"/>
    <col min="5079" max="5079" width="10.5" style="84" customWidth="1"/>
    <col min="5080" max="5080" width="11.5" style="84" customWidth="1"/>
    <col min="5081" max="5083" width="12.25" style="84" customWidth="1"/>
    <col min="5084" max="5084" width="9.5" style="84" customWidth="1"/>
    <col min="5085" max="5085" width="8.375" style="84" customWidth="1"/>
    <col min="5086" max="5326" width="9.75" style="84"/>
    <col min="5327" max="5327" width="4.25" style="84" customWidth="1"/>
    <col min="5328" max="5329" width="8.5" style="84" customWidth="1"/>
    <col min="5330" max="5330" width="6.75" style="84" customWidth="1"/>
    <col min="5331" max="5331" width="9.75" style="84" customWidth="1"/>
    <col min="5332" max="5332" width="6.625" style="84" customWidth="1"/>
    <col min="5333" max="5333" width="10.5" style="84" customWidth="1"/>
    <col min="5334" max="5334" width="9.75" style="84"/>
    <col min="5335" max="5335" width="10.5" style="84" customWidth="1"/>
    <col min="5336" max="5336" width="11.5" style="84" customWidth="1"/>
    <col min="5337" max="5339" width="12.25" style="84" customWidth="1"/>
    <col min="5340" max="5340" width="9.5" style="84" customWidth="1"/>
    <col min="5341" max="5341" width="8.375" style="84" customWidth="1"/>
    <col min="5342" max="5582" width="9.75" style="84"/>
    <col min="5583" max="5583" width="4.25" style="84" customWidth="1"/>
    <col min="5584" max="5585" width="8.5" style="84" customWidth="1"/>
    <col min="5586" max="5586" width="6.75" style="84" customWidth="1"/>
    <col min="5587" max="5587" width="9.75" style="84" customWidth="1"/>
    <col min="5588" max="5588" width="6.625" style="84" customWidth="1"/>
    <col min="5589" max="5589" width="10.5" style="84" customWidth="1"/>
    <col min="5590" max="5590" width="9.75" style="84"/>
    <col min="5591" max="5591" width="10.5" style="84" customWidth="1"/>
    <col min="5592" max="5592" width="11.5" style="84" customWidth="1"/>
    <col min="5593" max="5595" width="12.25" style="84" customWidth="1"/>
    <col min="5596" max="5596" width="9.5" style="84" customWidth="1"/>
    <col min="5597" max="5597" width="8.375" style="84" customWidth="1"/>
    <col min="5598" max="5838" width="9.75" style="84"/>
    <col min="5839" max="5839" width="4.25" style="84" customWidth="1"/>
    <col min="5840" max="5841" width="8.5" style="84" customWidth="1"/>
    <col min="5842" max="5842" width="6.75" style="84" customWidth="1"/>
    <col min="5843" max="5843" width="9.75" style="84" customWidth="1"/>
    <col min="5844" max="5844" width="6.625" style="84" customWidth="1"/>
    <col min="5845" max="5845" width="10.5" style="84" customWidth="1"/>
    <col min="5846" max="5846" width="9.75" style="84"/>
    <col min="5847" max="5847" width="10.5" style="84" customWidth="1"/>
    <col min="5848" max="5848" width="11.5" style="84" customWidth="1"/>
    <col min="5849" max="5851" width="12.25" style="84" customWidth="1"/>
    <col min="5852" max="5852" width="9.5" style="84" customWidth="1"/>
    <col min="5853" max="5853" width="8.375" style="84" customWidth="1"/>
    <col min="5854" max="6094" width="9.75" style="84"/>
    <col min="6095" max="6095" width="4.25" style="84" customWidth="1"/>
    <col min="6096" max="6097" width="8.5" style="84" customWidth="1"/>
    <col min="6098" max="6098" width="6.75" style="84" customWidth="1"/>
    <col min="6099" max="6099" width="9.75" style="84" customWidth="1"/>
    <col min="6100" max="6100" width="6.625" style="84" customWidth="1"/>
    <col min="6101" max="6101" width="10.5" style="84" customWidth="1"/>
    <col min="6102" max="6102" width="9.75" style="84"/>
    <col min="6103" max="6103" width="10.5" style="84" customWidth="1"/>
    <col min="6104" max="6104" width="11.5" style="84" customWidth="1"/>
    <col min="6105" max="6107" width="12.25" style="84" customWidth="1"/>
    <col min="6108" max="6108" width="9.5" style="84" customWidth="1"/>
    <col min="6109" max="6109" width="8.375" style="84" customWidth="1"/>
    <col min="6110" max="6350" width="9.75" style="84"/>
    <col min="6351" max="6351" width="4.25" style="84" customWidth="1"/>
    <col min="6352" max="6353" width="8.5" style="84" customWidth="1"/>
    <col min="6354" max="6354" width="6.75" style="84" customWidth="1"/>
    <col min="6355" max="6355" width="9.75" style="84" customWidth="1"/>
    <col min="6356" max="6356" width="6.625" style="84" customWidth="1"/>
    <col min="6357" max="6357" width="10.5" style="84" customWidth="1"/>
    <col min="6358" max="6358" width="9.75" style="84"/>
    <col min="6359" max="6359" width="10.5" style="84" customWidth="1"/>
    <col min="6360" max="6360" width="11.5" style="84" customWidth="1"/>
    <col min="6361" max="6363" width="12.25" style="84" customWidth="1"/>
    <col min="6364" max="6364" width="9.5" style="84" customWidth="1"/>
    <col min="6365" max="6365" width="8.375" style="84" customWidth="1"/>
    <col min="6366" max="6606" width="9.75" style="84"/>
    <col min="6607" max="6607" width="4.25" style="84" customWidth="1"/>
    <col min="6608" max="6609" width="8.5" style="84" customWidth="1"/>
    <col min="6610" max="6610" width="6.75" style="84" customWidth="1"/>
    <col min="6611" max="6611" width="9.75" style="84" customWidth="1"/>
    <col min="6612" max="6612" width="6.625" style="84" customWidth="1"/>
    <col min="6613" max="6613" width="10.5" style="84" customWidth="1"/>
    <col min="6614" max="6614" width="9.75" style="84"/>
    <col min="6615" max="6615" width="10.5" style="84" customWidth="1"/>
    <col min="6616" max="6616" width="11.5" style="84" customWidth="1"/>
    <col min="6617" max="6619" width="12.25" style="84" customWidth="1"/>
    <col min="6620" max="6620" width="9.5" style="84" customWidth="1"/>
    <col min="6621" max="6621" width="8.375" style="84" customWidth="1"/>
    <col min="6622" max="6862" width="9.75" style="84"/>
    <col min="6863" max="6863" width="4.25" style="84" customWidth="1"/>
    <col min="6864" max="6865" width="8.5" style="84" customWidth="1"/>
    <col min="6866" max="6866" width="6.75" style="84" customWidth="1"/>
    <col min="6867" max="6867" width="9.75" style="84" customWidth="1"/>
    <col min="6868" max="6868" width="6.625" style="84" customWidth="1"/>
    <col min="6869" max="6869" width="10.5" style="84" customWidth="1"/>
    <col min="6870" max="6870" width="9.75" style="84"/>
    <col min="6871" max="6871" width="10.5" style="84" customWidth="1"/>
    <col min="6872" max="6872" width="11.5" style="84" customWidth="1"/>
    <col min="6873" max="6875" width="12.25" style="84" customWidth="1"/>
    <col min="6876" max="6876" width="9.5" style="84" customWidth="1"/>
    <col min="6877" max="6877" width="8.375" style="84" customWidth="1"/>
    <col min="6878" max="7118" width="9.75" style="84"/>
    <col min="7119" max="7119" width="4.25" style="84" customWidth="1"/>
    <col min="7120" max="7121" width="8.5" style="84" customWidth="1"/>
    <col min="7122" max="7122" width="6.75" style="84" customWidth="1"/>
    <col min="7123" max="7123" width="9.75" style="84" customWidth="1"/>
    <col min="7124" max="7124" width="6.625" style="84" customWidth="1"/>
    <col min="7125" max="7125" width="10.5" style="84" customWidth="1"/>
    <col min="7126" max="7126" width="9.75" style="84"/>
    <col min="7127" max="7127" width="10.5" style="84" customWidth="1"/>
    <col min="7128" max="7128" width="11.5" style="84" customWidth="1"/>
    <col min="7129" max="7131" width="12.25" style="84" customWidth="1"/>
    <col min="7132" max="7132" width="9.5" style="84" customWidth="1"/>
    <col min="7133" max="7133" width="8.375" style="84" customWidth="1"/>
    <col min="7134" max="7374" width="9.75" style="84"/>
    <col min="7375" max="7375" width="4.25" style="84" customWidth="1"/>
    <col min="7376" max="7377" width="8.5" style="84" customWidth="1"/>
    <col min="7378" max="7378" width="6.75" style="84" customWidth="1"/>
    <col min="7379" max="7379" width="9.75" style="84" customWidth="1"/>
    <col min="7380" max="7380" width="6.625" style="84" customWidth="1"/>
    <col min="7381" max="7381" width="10.5" style="84" customWidth="1"/>
    <col min="7382" max="7382" width="9.75" style="84"/>
    <col min="7383" max="7383" width="10.5" style="84" customWidth="1"/>
    <col min="7384" max="7384" width="11.5" style="84" customWidth="1"/>
    <col min="7385" max="7387" width="12.25" style="84" customWidth="1"/>
    <col min="7388" max="7388" width="9.5" style="84" customWidth="1"/>
    <col min="7389" max="7389" width="8.375" style="84" customWidth="1"/>
    <col min="7390" max="7630" width="9.75" style="84"/>
    <col min="7631" max="7631" width="4.25" style="84" customWidth="1"/>
    <col min="7632" max="7633" width="8.5" style="84" customWidth="1"/>
    <col min="7634" max="7634" width="6.75" style="84" customWidth="1"/>
    <col min="7635" max="7635" width="9.75" style="84" customWidth="1"/>
    <col min="7636" max="7636" width="6.625" style="84" customWidth="1"/>
    <col min="7637" max="7637" width="10.5" style="84" customWidth="1"/>
    <col min="7638" max="7638" width="9.75" style="84"/>
    <col min="7639" max="7639" width="10.5" style="84" customWidth="1"/>
    <col min="7640" max="7640" width="11.5" style="84" customWidth="1"/>
    <col min="7641" max="7643" width="12.25" style="84" customWidth="1"/>
    <col min="7644" max="7644" width="9.5" style="84" customWidth="1"/>
    <col min="7645" max="7645" width="8.375" style="84" customWidth="1"/>
    <col min="7646" max="7886" width="9.75" style="84"/>
    <col min="7887" max="7887" width="4.25" style="84" customWidth="1"/>
    <col min="7888" max="7889" width="8.5" style="84" customWidth="1"/>
    <col min="7890" max="7890" width="6.75" style="84" customWidth="1"/>
    <col min="7891" max="7891" width="9.75" style="84" customWidth="1"/>
    <col min="7892" max="7892" width="6.625" style="84" customWidth="1"/>
    <col min="7893" max="7893" width="10.5" style="84" customWidth="1"/>
    <col min="7894" max="7894" width="9.75" style="84"/>
    <col min="7895" max="7895" width="10.5" style="84" customWidth="1"/>
    <col min="7896" max="7896" width="11.5" style="84" customWidth="1"/>
    <col min="7897" max="7899" width="12.25" style="84" customWidth="1"/>
    <col min="7900" max="7900" width="9.5" style="84" customWidth="1"/>
    <col min="7901" max="7901" width="8.375" style="84" customWidth="1"/>
    <col min="7902" max="8142" width="9.75" style="84"/>
    <col min="8143" max="8143" width="4.25" style="84" customWidth="1"/>
    <col min="8144" max="8145" width="8.5" style="84" customWidth="1"/>
    <col min="8146" max="8146" width="6.75" style="84" customWidth="1"/>
    <col min="8147" max="8147" width="9.75" style="84" customWidth="1"/>
    <col min="8148" max="8148" width="6.625" style="84" customWidth="1"/>
    <col min="8149" max="8149" width="10.5" style="84" customWidth="1"/>
    <col min="8150" max="8150" width="9.75" style="84"/>
    <col min="8151" max="8151" width="10.5" style="84" customWidth="1"/>
    <col min="8152" max="8152" width="11.5" style="84" customWidth="1"/>
    <col min="8153" max="8155" width="12.25" style="84" customWidth="1"/>
    <col min="8156" max="8156" width="9.5" style="84" customWidth="1"/>
    <col min="8157" max="8157" width="8.375" style="84" customWidth="1"/>
    <col min="8158" max="8398" width="9.75" style="84"/>
    <col min="8399" max="8399" width="4.25" style="84" customWidth="1"/>
    <col min="8400" max="8401" width="8.5" style="84" customWidth="1"/>
    <col min="8402" max="8402" width="6.75" style="84" customWidth="1"/>
    <col min="8403" max="8403" width="9.75" style="84" customWidth="1"/>
    <col min="8404" max="8404" width="6.625" style="84" customWidth="1"/>
    <col min="8405" max="8405" width="10.5" style="84" customWidth="1"/>
    <col min="8406" max="8406" width="9.75" style="84"/>
    <col min="8407" max="8407" width="10.5" style="84" customWidth="1"/>
    <col min="8408" max="8408" width="11.5" style="84" customWidth="1"/>
    <col min="8409" max="8411" width="12.25" style="84" customWidth="1"/>
    <col min="8412" max="8412" width="9.5" style="84" customWidth="1"/>
    <col min="8413" max="8413" width="8.375" style="84" customWidth="1"/>
    <col min="8414" max="8654" width="9.75" style="84"/>
    <col min="8655" max="8655" width="4.25" style="84" customWidth="1"/>
    <col min="8656" max="8657" width="8.5" style="84" customWidth="1"/>
    <col min="8658" max="8658" width="6.75" style="84" customWidth="1"/>
    <col min="8659" max="8659" width="9.75" style="84" customWidth="1"/>
    <col min="8660" max="8660" width="6.625" style="84" customWidth="1"/>
    <col min="8661" max="8661" width="10.5" style="84" customWidth="1"/>
    <col min="8662" max="8662" width="9.75" style="84"/>
    <col min="8663" max="8663" width="10.5" style="84" customWidth="1"/>
    <col min="8664" max="8664" width="11.5" style="84" customWidth="1"/>
    <col min="8665" max="8667" width="12.25" style="84" customWidth="1"/>
    <col min="8668" max="8668" width="9.5" style="84" customWidth="1"/>
    <col min="8669" max="8669" width="8.375" style="84" customWidth="1"/>
    <col min="8670" max="8910" width="9.75" style="84"/>
    <col min="8911" max="8911" width="4.25" style="84" customWidth="1"/>
    <col min="8912" max="8913" width="8.5" style="84" customWidth="1"/>
    <col min="8914" max="8914" width="6.75" style="84" customWidth="1"/>
    <col min="8915" max="8915" width="9.75" style="84" customWidth="1"/>
    <col min="8916" max="8916" width="6.625" style="84" customWidth="1"/>
    <col min="8917" max="8917" width="10.5" style="84" customWidth="1"/>
    <col min="8918" max="8918" width="9.75" style="84"/>
    <col min="8919" max="8919" width="10.5" style="84" customWidth="1"/>
    <col min="8920" max="8920" width="11.5" style="84" customWidth="1"/>
    <col min="8921" max="8923" width="12.25" style="84" customWidth="1"/>
    <col min="8924" max="8924" width="9.5" style="84" customWidth="1"/>
    <col min="8925" max="8925" width="8.375" style="84" customWidth="1"/>
    <col min="8926" max="9166" width="9.75" style="84"/>
    <col min="9167" max="9167" width="4.25" style="84" customWidth="1"/>
    <col min="9168" max="9169" width="8.5" style="84" customWidth="1"/>
    <col min="9170" max="9170" width="6.75" style="84" customWidth="1"/>
    <col min="9171" max="9171" width="9.75" style="84" customWidth="1"/>
    <col min="9172" max="9172" width="6.625" style="84" customWidth="1"/>
    <col min="9173" max="9173" width="10.5" style="84" customWidth="1"/>
    <col min="9174" max="9174" width="9.75" style="84"/>
    <col min="9175" max="9175" width="10.5" style="84" customWidth="1"/>
    <col min="9176" max="9176" width="11.5" style="84" customWidth="1"/>
    <col min="9177" max="9179" width="12.25" style="84" customWidth="1"/>
    <col min="9180" max="9180" width="9.5" style="84" customWidth="1"/>
    <col min="9181" max="9181" width="8.375" style="84" customWidth="1"/>
    <col min="9182" max="9422" width="9.75" style="84"/>
    <col min="9423" max="9423" width="4.25" style="84" customWidth="1"/>
    <col min="9424" max="9425" width="8.5" style="84" customWidth="1"/>
    <col min="9426" max="9426" width="6.75" style="84" customWidth="1"/>
    <col min="9427" max="9427" width="9.75" style="84" customWidth="1"/>
    <col min="9428" max="9428" width="6.625" style="84" customWidth="1"/>
    <col min="9429" max="9429" width="10.5" style="84" customWidth="1"/>
    <col min="9430" max="9430" width="9.75" style="84"/>
    <col min="9431" max="9431" width="10.5" style="84" customWidth="1"/>
    <col min="9432" max="9432" width="11.5" style="84" customWidth="1"/>
    <col min="9433" max="9435" width="12.25" style="84" customWidth="1"/>
    <col min="9436" max="9436" width="9.5" style="84" customWidth="1"/>
    <col min="9437" max="9437" width="8.375" style="84" customWidth="1"/>
    <col min="9438" max="9678" width="9.75" style="84"/>
    <col min="9679" max="9679" width="4.25" style="84" customWidth="1"/>
    <col min="9680" max="9681" width="8.5" style="84" customWidth="1"/>
    <col min="9682" max="9682" width="6.75" style="84" customWidth="1"/>
    <col min="9683" max="9683" width="9.75" style="84" customWidth="1"/>
    <col min="9684" max="9684" width="6.625" style="84" customWidth="1"/>
    <col min="9685" max="9685" width="10.5" style="84" customWidth="1"/>
    <col min="9686" max="9686" width="9.75" style="84"/>
    <col min="9687" max="9687" width="10.5" style="84" customWidth="1"/>
    <col min="9688" max="9688" width="11.5" style="84" customWidth="1"/>
    <col min="9689" max="9691" width="12.25" style="84" customWidth="1"/>
    <col min="9692" max="9692" width="9.5" style="84" customWidth="1"/>
    <col min="9693" max="9693" width="8.375" style="84" customWidth="1"/>
    <col min="9694" max="9934" width="9.75" style="84"/>
    <col min="9935" max="9935" width="4.25" style="84" customWidth="1"/>
    <col min="9936" max="9937" width="8.5" style="84" customWidth="1"/>
    <col min="9938" max="9938" width="6.75" style="84" customWidth="1"/>
    <col min="9939" max="9939" width="9.75" style="84" customWidth="1"/>
    <col min="9940" max="9940" width="6.625" style="84" customWidth="1"/>
    <col min="9941" max="9941" width="10.5" style="84" customWidth="1"/>
    <col min="9942" max="9942" width="9.75" style="84"/>
    <col min="9943" max="9943" width="10.5" style="84" customWidth="1"/>
    <col min="9944" max="9944" width="11.5" style="84" customWidth="1"/>
    <col min="9945" max="9947" width="12.25" style="84" customWidth="1"/>
    <col min="9948" max="9948" width="9.5" style="84" customWidth="1"/>
    <col min="9949" max="9949" width="8.375" style="84" customWidth="1"/>
    <col min="9950" max="10190" width="9.75" style="84"/>
    <col min="10191" max="10191" width="4.25" style="84" customWidth="1"/>
    <col min="10192" max="10193" width="8.5" style="84" customWidth="1"/>
    <col min="10194" max="10194" width="6.75" style="84" customWidth="1"/>
    <col min="10195" max="10195" width="9.75" style="84" customWidth="1"/>
    <col min="10196" max="10196" width="6.625" style="84" customWidth="1"/>
    <col min="10197" max="10197" width="10.5" style="84" customWidth="1"/>
    <col min="10198" max="10198" width="9.75" style="84"/>
    <col min="10199" max="10199" width="10.5" style="84" customWidth="1"/>
    <col min="10200" max="10200" width="11.5" style="84" customWidth="1"/>
    <col min="10201" max="10203" width="12.25" style="84" customWidth="1"/>
    <col min="10204" max="10204" width="9.5" style="84" customWidth="1"/>
    <col min="10205" max="10205" width="8.375" style="84" customWidth="1"/>
    <col min="10206" max="10446" width="9.75" style="84"/>
    <col min="10447" max="10447" width="4.25" style="84" customWidth="1"/>
    <col min="10448" max="10449" width="8.5" style="84" customWidth="1"/>
    <col min="10450" max="10450" width="6.75" style="84" customWidth="1"/>
    <col min="10451" max="10451" width="9.75" style="84" customWidth="1"/>
    <col min="10452" max="10452" width="6.625" style="84" customWidth="1"/>
    <col min="10453" max="10453" width="10.5" style="84" customWidth="1"/>
    <col min="10454" max="10454" width="9.75" style="84"/>
    <col min="10455" max="10455" width="10.5" style="84" customWidth="1"/>
    <col min="10456" max="10456" width="11.5" style="84" customWidth="1"/>
    <col min="10457" max="10459" width="12.25" style="84" customWidth="1"/>
    <col min="10460" max="10460" width="9.5" style="84" customWidth="1"/>
    <col min="10461" max="10461" width="8.375" style="84" customWidth="1"/>
    <col min="10462" max="10702" width="9.75" style="84"/>
    <col min="10703" max="10703" width="4.25" style="84" customWidth="1"/>
    <col min="10704" max="10705" width="8.5" style="84" customWidth="1"/>
    <col min="10706" max="10706" width="6.75" style="84" customWidth="1"/>
    <col min="10707" max="10707" width="9.75" style="84" customWidth="1"/>
    <col min="10708" max="10708" width="6.625" style="84" customWidth="1"/>
    <col min="10709" max="10709" width="10.5" style="84" customWidth="1"/>
    <col min="10710" max="10710" width="9.75" style="84"/>
    <col min="10711" max="10711" width="10.5" style="84" customWidth="1"/>
    <col min="10712" max="10712" width="11.5" style="84" customWidth="1"/>
    <col min="10713" max="10715" width="12.25" style="84" customWidth="1"/>
    <col min="10716" max="10716" width="9.5" style="84" customWidth="1"/>
    <col min="10717" max="10717" width="8.375" style="84" customWidth="1"/>
    <col min="10718" max="10958" width="9.75" style="84"/>
    <col min="10959" max="10959" width="4.25" style="84" customWidth="1"/>
    <col min="10960" max="10961" width="8.5" style="84" customWidth="1"/>
    <col min="10962" max="10962" width="6.75" style="84" customWidth="1"/>
    <col min="10963" max="10963" width="9.75" style="84" customWidth="1"/>
    <col min="10964" max="10964" width="6.625" style="84" customWidth="1"/>
    <col min="10965" max="10965" width="10.5" style="84" customWidth="1"/>
    <col min="10966" max="10966" width="9.75" style="84"/>
    <col min="10967" max="10967" width="10.5" style="84" customWidth="1"/>
    <col min="10968" max="10968" width="11.5" style="84" customWidth="1"/>
    <col min="10969" max="10971" width="12.25" style="84" customWidth="1"/>
    <col min="10972" max="10972" width="9.5" style="84" customWidth="1"/>
    <col min="10973" max="10973" width="8.375" style="84" customWidth="1"/>
    <col min="10974" max="11214" width="9.75" style="84"/>
    <col min="11215" max="11215" width="4.25" style="84" customWidth="1"/>
    <col min="11216" max="11217" width="8.5" style="84" customWidth="1"/>
    <col min="11218" max="11218" width="6.75" style="84" customWidth="1"/>
    <col min="11219" max="11219" width="9.75" style="84" customWidth="1"/>
    <col min="11220" max="11220" width="6.625" style="84" customWidth="1"/>
    <col min="11221" max="11221" width="10.5" style="84" customWidth="1"/>
    <col min="11222" max="11222" width="9.75" style="84"/>
    <col min="11223" max="11223" width="10.5" style="84" customWidth="1"/>
    <col min="11224" max="11224" width="11.5" style="84" customWidth="1"/>
    <col min="11225" max="11227" width="12.25" style="84" customWidth="1"/>
    <col min="11228" max="11228" width="9.5" style="84" customWidth="1"/>
    <col min="11229" max="11229" width="8.375" style="84" customWidth="1"/>
    <col min="11230" max="11470" width="9.75" style="84"/>
    <col min="11471" max="11471" width="4.25" style="84" customWidth="1"/>
    <col min="11472" max="11473" width="8.5" style="84" customWidth="1"/>
    <col min="11474" max="11474" width="6.75" style="84" customWidth="1"/>
    <col min="11475" max="11475" width="9.75" style="84" customWidth="1"/>
    <col min="11476" max="11476" width="6.625" style="84" customWidth="1"/>
    <col min="11477" max="11477" width="10.5" style="84" customWidth="1"/>
    <col min="11478" max="11478" width="9.75" style="84"/>
    <col min="11479" max="11479" width="10.5" style="84" customWidth="1"/>
    <col min="11480" max="11480" width="11.5" style="84" customWidth="1"/>
    <col min="11481" max="11483" width="12.25" style="84" customWidth="1"/>
    <col min="11484" max="11484" width="9.5" style="84" customWidth="1"/>
    <col min="11485" max="11485" width="8.375" style="84" customWidth="1"/>
    <col min="11486" max="11726" width="9.75" style="84"/>
    <col min="11727" max="11727" width="4.25" style="84" customWidth="1"/>
    <col min="11728" max="11729" width="8.5" style="84" customWidth="1"/>
    <col min="11730" max="11730" width="6.75" style="84" customWidth="1"/>
    <col min="11731" max="11731" width="9.75" style="84" customWidth="1"/>
    <col min="11732" max="11732" width="6.625" style="84" customWidth="1"/>
    <col min="11733" max="11733" width="10.5" style="84" customWidth="1"/>
    <col min="11734" max="11734" width="9.75" style="84"/>
    <col min="11735" max="11735" width="10.5" style="84" customWidth="1"/>
    <col min="11736" max="11736" width="11.5" style="84" customWidth="1"/>
    <col min="11737" max="11739" width="12.25" style="84" customWidth="1"/>
    <col min="11740" max="11740" width="9.5" style="84" customWidth="1"/>
    <col min="11741" max="11741" width="8.375" style="84" customWidth="1"/>
    <col min="11742" max="11982" width="9.75" style="84"/>
    <col min="11983" max="11983" width="4.25" style="84" customWidth="1"/>
    <col min="11984" max="11985" width="8.5" style="84" customWidth="1"/>
    <col min="11986" max="11986" width="6.75" style="84" customWidth="1"/>
    <col min="11987" max="11987" width="9.75" style="84" customWidth="1"/>
    <col min="11988" max="11988" width="6.625" style="84" customWidth="1"/>
    <col min="11989" max="11989" width="10.5" style="84" customWidth="1"/>
    <col min="11990" max="11990" width="9.75" style="84"/>
    <col min="11991" max="11991" width="10.5" style="84" customWidth="1"/>
    <col min="11992" max="11992" width="11.5" style="84" customWidth="1"/>
    <col min="11993" max="11995" width="12.25" style="84" customWidth="1"/>
    <col min="11996" max="11996" width="9.5" style="84" customWidth="1"/>
    <col min="11997" max="11997" width="8.375" style="84" customWidth="1"/>
    <col min="11998" max="12238" width="9.75" style="84"/>
    <col min="12239" max="12239" width="4.25" style="84" customWidth="1"/>
    <col min="12240" max="12241" width="8.5" style="84" customWidth="1"/>
    <col min="12242" max="12242" width="6.75" style="84" customWidth="1"/>
    <col min="12243" max="12243" width="9.75" style="84" customWidth="1"/>
    <col min="12244" max="12244" width="6.625" style="84" customWidth="1"/>
    <col min="12245" max="12245" width="10.5" style="84" customWidth="1"/>
    <col min="12246" max="12246" width="9.75" style="84"/>
    <col min="12247" max="12247" width="10.5" style="84" customWidth="1"/>
    <col min="12248" max="12248" width="11.5" style="84" customWidth="1"/>
    <col min="12249" max="12251" width="12.25" style="84" customWidth="1"/>
    <col min="12252" max="12252" width="9.5" style="84" customWidth="1"/>
    <col min="12253" max="12253" width="8.375" style="84" customWidth="1"/>
    <col min="12254" max="12494" width="9.75" style="84"/>
    <col min="12495" max="12495" width="4.25" style="84" customWidth="1"/>
    <col min="12496" max="12497" width="8.5" style="84" customWidth="1"/>
    <col min="12498" max="12498" width="6.75" style="84" customWidth="1"/>
    <col min="12499" max="12499" width="9.75" style="84" customWidth="1"/>
    <col min="12500" max="12500" width="6.625" style="84" customWidth="1"/>
    <col min="12501" max="12501" width="10.5" style="84" customWidth="1"/>
    <col min="12502" max="12502" width="9.75" style="84"/>
    <col min="12503" max="12503" width="10.5" style="84" customWidth="1"/>
    <col min="12504" max="12504" width="11.5" style="84" customWidth="1"/>
    <col min="12505" max="12507" width="12.25" style="84" customWidth="1"/>
    <col min="12508" max="12508" width="9.5" style="84" customWidth="1"/>
    <col min="12509" max="12509" width="8.375" style="84" customWidth="1"/>
    <col min="12510" max="12750" width="9.75" style="84"/>
    <col min="12751" max="12751" width="4.25" style="84" customWidth="1"/>
    <col min="12752" max="12753" width="8.5" style="84" customWidth="1"/>
    <col min="12754" max="12754" width="6.75" style="84" customWidth="1"/>
    <col min="12755" max="12755" width="9.75" style="84" customWidth="1"/>
    <col min="12756" max="12756" width="6.625" style="84" customWidth="1"/>
    <col min="12757" max="12757" width="10.5" style="84" customWidth="1"/>
    <col min="12758" max="12758" width="9.75" style="84"/>
    <col min="12759" max="12759" width="10.5" style="84" customWidth="1"/>
    <col min="12760" max="12760" width="11.5" style="84" customWidth="1"/>
    <col min="12761" max="12763" width="12.25" style="84" customWidth="1"/>
    <col min="12764" max="12764" width="9.5" style="84" customWidth="1"/>
    <col min="12765" max="12765" width="8.375" style="84" customWidth="1"/>
    <col min="12766" max="13006" width="9.75" style="84"/>
    <col min="13007" max="13007" width="4.25" style="84" customWidth="1"/>
    <col min="13008" max="13009" width="8.5" style="84" customWidth="1"/>
    <col min="13010" max="13010" width="6.75" style="84" customWidth="1"/>
    <col min="13011" max="13011" width="9.75" style="84" customWidth="1"/>
    <col min="13012" max="13012" width="6.625" style="84" customWidth="1"/>
    <col min="13013" max="13013" width="10.5" style="84" customWidth="1"/>
    <col min="13014" max="13014" width="9.75" style="84"/>
    <col min="13015" max="13015" width="10.5" style="84" customWidth="1"/>
    <col min="13016" max="13016" width="11.5" style="84" customWidth="1"/>
    <col min="13017" max="13019" width="12.25" style="84" customWidth="1"/>
    <col min="13020" max="13020" width="9.5" style="84" customWidth="1"/>
    <col min="13021" max="13021" width="8.375" style="84" customWidth="1"/>
    <col min="13022" max="13262" width="9.75" style="84"/>
    <col min="13263" max="13263" width="4.25" style="84" customWidth="1"/>
    <col min="13264" max="13265" width="8.5" style="84" customWidth="1"/>
    <col min="13266" max="13266" width="6.75" style="84" customWidth="1"/>
    <col min="13267" max="13267" width="9.75" style="84" customWidth="1"/>
    <col min="13268" max="13268" width="6.625" style="84" customWidth="1"/>
    <col min="13269" max="13269" width="10.5" style="84" customWidth="1"/>
    <col min="13270" max="13270" width="9.75" style="84"/>
    <col min="13271" max="13271" width="10.5" style="84" customWidth="1"/>
    <col min="13272" max="13272" width="11.5" style="84" customWidth="1"/>
    <col min="13273" max="13275" width="12.25" style="84" customWidth="1"/>
    <col min="13276" max="13276" width="9.5" style="84" customWidth="1"/>
    <col min="13277" max="13277" width="8.375" style="84" customWidth="1"/>
    <col min="13278" max="13518" width="9.75" style="84"/>
    <col min="13519" max="13519" width="4.25" style="84" customWidth="1"/>
    <col min="13520" max="13521" width="8.5" style="84" customWidth="1"/>
    <col min="13522" max="13522" width="6.75" style="84" customWidth="1"/>
    <col min="13523" max="13523" width="9.75" style="84" customWidth="1"/>
    <col min="13524" max="13524" width="6.625" style="84" customWidth="1"/>
    <col min="13525" max="13525" width="10.5" style="84" customWidth="1"/>
    <col min="13526" max="13526" width="9.75" style="84"/>
    <col min="13527" max="13527" width="10.5" style="84" customWidth="1"/>
    <col min="13528" max="13528" width="11.5" style="84" customWidth="1"/>
    <col min="13529" max="13531" width="12.25" style="84" customWidth="1"/>
    <col min="13532" max="13532" width="9.5" style="84" customWidth="1"/>
    <col min="13533" max="13533" width="8.375" style="84" customWidth="1"/>
    <col min="13534" max="13774" width="9.75" style="84"/>
    <col min="13775" max="13775" width="4.25" style="84" customWidth="1"/>
    <col min="13776" max="13777" width="8.5" style="84" customWidth="1"/>
    <col min="13778" max="13778" width="6.75" style="84" customWidth="1"/>
    <col min="13779" max="13779" width="9.75" style="84" customWidth="1"/>
    <col min="13780" max="13780" width="6.625" style="84" customWidth="1"/>
    <col min="13781" max="13781" width="10.5" style="84" customWidth="1"/>
    <col min="13782" max="13782" width="9.75" style="84"/>
    <col min="13783" max="13783" width="10.5" style="84" customWidth="1"/>
    <col min="13784" max="13784" width="11.5" style="84" customWidth="1"/>
    <col min="13785" max="13787" width="12.25" style="84" customWidth="1"/>
    <col min="13788" max="13788" width="9.5" style="84" customWidth="1"/>
    <col min="13789" max="13789" width="8.375" style="84" customWidth="1"/>
    <col min="13790" max="14030" width="9.75" style="84"/>
    <col min="14031" max="14031" width="4.25" style="84" customWidth="1"/>
    <col min="14032" max="14033" width="8.5" style="84" customWidth="1"/>
    <col min="14034" max="14034" width="6.75" style="84" customWidth="1"/>
    <col min="14035" max="14035" width="9.75" style="84" customWidth="1"/>
    <col min="14036" max="14036" width="6.625" style="84" customWidth="1"/>
    <col min="14037" max="14037" width="10.5" style="84" customWidth="1"/>
    <col min="14038" max="14038" width="9.75" style="84"/>
    <col min="14039" max="14039" width="10.5" style="84" customWidth="1"/>
    <col min="14040" max="14040" width="11.5" style="84" customWidth="1"/>
    <col min="14041" max="14043" width="12.25" style="84" customWidth="1"/>
    <col min="14044" max="14044" width="9.5" style="84" customWidth="1"/>
    <col min="14045" max="14045" width="8.375" style="84" customWidth="1"/>
    <col min="14046" max="14286" width="9.75" style="84"/>
    <col min="14287" max="14287" width="4.25" style="84" customWidth="1"/>
    <col min="14288" max="14289" width="8.5" style="84" customWidth="1"/>
    <col min="14290" max="14290" width="6.75" style="84" customWidth="1"/>
    <col min="14291" max="14291" width="9.75" style="84" customWidth="1"/>
    <col min="14292" max="14292" width="6.625" style="84" customWidth="1"/>
    <col min="14293" max="14293" width="10.5" style="84" customWidth="1"/>
    <col min="14294" max="14294" width="9.75" style="84"/>
    <col min="14295" max="14295" width="10.5" style="84" customWidth="1"/>
    <col min="14296" max="14296" width="11.5" style="84" customWidth="1"/>
    <col min="14297" max="14299" width="12.25" style="84" customWidth="1"/>
    <col min="14300" max="14300" width="9.5" style="84" customWidth="1"/>
    <col min="14301" max="14301" width="8.375" style="84" customWidth="1"/>
    <col min="14302" max="14542" width="9.75" style="84"/>
    <col min="14543" max="14543" width="4.25" style="84" customWidth="1"/>
    <col min="14544" max="14545" width="8.5" style="84" customWidth="1"/>
    <col min="14546" max="14546" width="6.75" style="84" customWidth="1"/>
    <col min="14547" max="14547" width="9.75" style="84" customWidth="1"/>
    <col min="14548" max="14548" width="6.625" style="84" customWidth="1"/>
    <col min="14549" max="14549" width="10.5" style="84" customWidth="1"/>
    <col min="14550" max="14550" width="9.75" style="84"/>
    <col min="14551" max="14551" width="10.5" style="84" customWidth="1"/>
    <col min="14552" max="14552" width="11.5" style="84" customWidth="1"/>
    <col min="14553" max="14555" width="12.25" style="84" customWidth="1"/>
    <col min="14556" max="14556" width="9.5" style="84" customWidth="1"/>
    <col min="14557" max="14557" width="8.375" style="84" customWidth="1"/>
    <col min="14558" max="14798" width="9.75" style="84"/>
    <col min="14799" max="14799" width="4.25" style="84" customWidth="1"/>
    <col min="14800" max="14801" width="8.5" style="84" customWidth="1"/>
    <col min="14802" max="14802" width="6.75" style="84" customWidth="1"/>
    <col min="14803" max="14803" width="9.75" style="84" customWidth="1"/>
    <col min="14804" max="14804" width="6.625" style="84" customWidth="1"/>
    <col min="14805" max="14805" width="10.5" style="84" customWidth="1"/>
    <col min="14806" max="14806" width="9.75" style="84"/>
    <col min="14807" max="14807" width="10.5" style="84" customWidth="1"/>
    <col min="14808" max="14808" width="11.5" style="84" customWidth="1"/>
    <col min="14809" max="14811" width="12.25" style="84" customWidth="1"/>
    <col min="14812" max="14812" width="9.5" style="84" customWidth="1"/>
    <col min="14813" max="14813" width="8.375" style="84" customWidth="1"/>
    <col min="14814" max="15054" width="9.75" style="84"/>
    <col min="15055" max="15055" width="4.25" style="84" customWidth="1"/>
    <col min="15056" max="15057" width="8.5" style="84" customWidth="1"/>
    <col min="15058" max="15058" width="6.75" style="84" customWidth="1"/>
    <col min="15059" max="15059" width="9.75" style="84" customWidth="1"/>
    <col min="15060" max="15060" width="6.625" style="84" customWidth="1"/>
    <col min="15061" max="15061" width="10.5" style="84" customWidth="1"/>
    <col min="15062" max="15062" width="9.75" style="84"/>
    <col min="15063" max="15063" width="10.5" style="84" customWidth="1"/>
    <col min="15064" max="15064" width="11.5" style="84" customWidth="1"/>
    <col min="15065" max="15067" width="12.25" style="84" customWidth="1"/>
    <col min="15068" max="15068" width="9.5" style="84" customWidth="1"/>
    <col min="15069" max="15069" width="8.375" style="84" customWidth="1"/>
    <col min="15070" max="15310" width="9.75" style="84"/>
    <col min="15311" max="15311" width="4.25" style="84" customWidth="1"/>
    <col min="15312" max="15313" width="8.5" style="84" customWidth="1"/>
    <col min="15314" max="15314" width="6.75" style="84" customWidth="1"/>
    <col min="15315" max="15315" width="9.75" style="84" customWidth="1"/>
    <col min="15316" max="15316" width="6.625" style="84" customWidth="1"/>
    <col min="15317" max="15317" width="10.5" style="84" customWidth="1"/>
    <col min="15318" max="15318" width="9.75" style="84"/>
    <col min="15319" max="15319" width="10.5" style="84" customWidth="1"/>
    <col min="15320" max="15320" width="11.5" style="84" customWidth="1"/>
    <col min="15321" max="15323" width="12.25" style="84" customWidth="1"/>
    <col min="15324" max="15324" width="9.5" style="84" customWidth="1"/>
    <col min="15325" max="15325" width="8.375" style="84" customWidth="1"/>
    <col min="15326" max="15566" width="9.75" style="84"/>
    <col min="15567" max="15567" width="4.25" style="84" customWidth="1"/>
    <col min="15568" max="15569" width="8.5" style="84" customWidth="1"/>
    <col min="15570" max="15570" width="6.75" style="84" customWidth="1"/>
    <col min="15571" max="15571" width="9.75" style="84" customWidth="1"/>
    <col min="15572" max="15572" width="6.625" style="84" customWidth="1"/>
    <col min="15573" max="15573" width="10.5" style="84" customWidth="1"/>
    <col min="15574" max="15574" width="9.75" style="84"/>
    <col min="15575" max="15575" width="10.5" style="84" customWidth="1"/>
    <col min="15576" max="15576" width="11.5" style="84" customWidth="1"/>
    <col min="15577" max="15579" width="12.25" style="84" customWidth="1"/>
    <col min="15580" max="15580" width="9.5" style="84" customWidth="1"/>
    <col min="15581" max="15581" width="8.375" style="84" customWidth="1"/>
    <col min="15582" max="15822" width="9.75" style="84"/>
    <col min="15823" max="15823" width="4.25" style="84" customWidth="1"/>
    <col min="15824" max="15825" width="8.5" style="84" customWidth="1"/>
    <col min="15826" max="15826" width="6.75" style="84" customWidth="1"/>
    <col min="15827" max="15827" width="9.75" style="84" customWidth="1"/>
    <col min="15828" max="15828" width="6.625" style="84" customWidth="1"/>
    <col min="15829" max="15829" width="10.5" style="84" customWidth="1"/>
    <col min="15830" max="15830" width="9.75" style="84"/>
    <col min="15831" max="15831" width="10.5" style="84" customWidth="1"/>
    <col min="15832" max="15832" width="11.5" style="84" customWidth="1"/>
    <col min="15833" max="15835" width="12.25" style="84" customWidth="1"/>
    <col min="15836" max="15836" width="9.5" style="84" customWidth="1"/>
    <col min="15837" max="15837" width="8.375" style="84" customWidth="1"/>
    <col min="15838" max="16078" width="9.75" style="84"/>
    <col min="16079" max="16079" width="4.25" style="84" customWidth="1"/>
    <col min="16080" max="16081" width="8.5" style="84" customWidth="1"/>
    <col min="16082" max="16082" width="6.75" style="84" customWidth="1"/>
    <col min="16083" max="16083" width="9.75" style="84" customWidth="1"/>
    <col min="16084" max="16084" width="6.625" style="84" customWidth="1"/>
    <col min="16085" max="16085" width="10.5" style="84" customWidth="1"/>
    <col min="16086" max="16086" width="9.75" style="84"/>
    <col min="16087" max="16087" width="10.5" style="84" customWidth="1"/>
    <col min="16088" max="16088" width="11.5" style="84" customWidth="1"/>
    <col min="16089" max="16091" width="12.25" style="84" customWidth="1"/>
    <col min="16092" max="16092" width="9.5" style="84" customWidth="1"/>
    <col min="16093" max="16093" width="8.375" style="84" customWidth="1"/>
    <col min="16094" max="16384" width="9.75" style="84"/>
  </cols>
  <sheetData>
    <row r="1" spans="1:39" s="86" customFormat="1" ht="20.25">
      <c r="A1" s="160" t="s">
        <v>0</v>
      </c>
      <c r="B1" s="160"/>
      <c r="J1" s="117"/>
      <c r="K1" s="118"/>
    </row>
    <row r="2" spans="1:39" s="86" customFormat="1" ht="31.5" customHeight="1">
      <c r="A2" s="161" t="s">
        <v>1</v>
      </c>
      <c r="B2" s="161"/>
      <c r="C2" s="161"/>
      <c r="D2" s="161"/>
      <c r="E2" s="161"/>
      <c r="F2" s="161"/>
      <c r="G2" s="161"/>
      <c r="H2" s="161"/>
      <c r="I2" s="161"/>
      <c r="J2" s="161"/>
      <c r="K2" s="161"/>
      <c r="L2" s="161"/>
      <c r="M2" s="161"/>
      <c r="N2" s="161"/>
      <c r="O2" s="161"/>
      <c r="P2" s="139"/>
      <c r="Q2" s="139"/>
      <c r="R2" s="139"/>
      <c r="S2" s="139"/>
      <c r="T2" s="139"/>
      <c r="U2" s="139"/>
      <c r="V2" s="139"/>
      <c r="W2" s="139"/>
      <c r="X2" s="139"/>
      <c r="Y2" s="139">
        <v>9130.57</v>
      </c>
    </row>
    <row r="3" spans="1:39" s="86" customFormat="1" ht="30" customHeight="1">
      <c r="A3" s="98" t="s">
        <v>2</v>
      </c>
      <c r="B3" s="98"/>
      <c r="C3" s="98"/>
      <c r="D3" s="98"/>
      <c r="E3" s="98"/>
      <c r="F3" s="98"/>
      <c r="G3" s="89"/>
      <c r="H3" s="89"/>
      <c r="I3" s="98" t="s">
        <v>3</v>
      </c>
      <c r="J3" s="117"/>
      <c r="K3" s="118"/>
      <c r="M3" s="89" t="s">
        <v>4</v>
      </c>
      <c r="N3" s="98"/>
      <c r="O3" s="98"/>
      <c r="P3" s="98"/>
      <c r="Q3" s="98"/>
      <c r="R3" s="98"/>
      <c r="S3" s="98"/>
      <c r="T3" s="98"/>
      <c r="U3" s="98"/>
      <c r="V3" s="98"/>
      <c r="W3" s="98"/>
      <c r="X3" s="153">
        <f>J35/Y2</f>
        <v>0.91426341329718075</v>
      </c>
      <c r="Y3" s="98"/>
    </row>
    <row r="4" spans="1:39" s="86" customFormat="1" ht="53.1" customHeight="1">
      <c r="A4" s="170" t="s">
        <v>5</v>
      </c>
      <c r="B4" s="155" t="s">
        <v>6</v>
      </c>
      <c r="C4" s="155" t="s">
        <v>7</v>
      </c>
      <c r="D4" s="155" t="s">
        <v>8</v>
      </c>
      <c r="E4" s="155" t="s">
        <v>9</v>
      </c>
      <c r="F4" s="155" t="s">
        <v>10</v>
      </c>
      <c r="G4" s="155" t="s">
        <v>11</v>
      </c>
      <c r="H4" s="155" t="s">
        <v>12</v>
      </c>
      <c r="I4" s="155" t="s">
        <v>13</v>
      </c>
      <c r="J4" s="167" t="s">
        <v>14</v>
      </c>
      <c r="K4" s="168" t="s">
        <v>15</v>
      </c>
      <c r="L4" s="169" t="s">
        <v>69</v>
      </c>
      <c r="M4" s="155" t="s">
        <v>16</v>
      </c>
      <c r="N4" s="155" t="s">
        <v>17</v>
      </c>
      <c r="O4" s="170" t="s">
        <v>18</v>
      </c>
      <c r="P4" s="129"/>
      <c r="Q4" s="129"/>
      <c r="R4" s="129"/>
      <c r="S4" s="129"/>
      <c r="T4" s="129"/>
      <c r="U4" s="129"/>
      <c r="V4" s="129"/>
      <c r="W4" s="129"/>
      <c r="X4" s="129"/>
      <c r="Y4" s="129"/>
    </row>
    <row r="5" spans="1:39" s="86" customFormat="1" ht="26.65" customHeight="1">
      <c r="A5" s="170"/>
      <c r="B5" s="155"/>
      <c r="C5" s="155"/>
      <c r="D5" s="155"/>
      <c r="E5" s="155"/>
      <c r="F5" s="155"/>
      <c r="G5" s="155"/>
      <c r="H5" s="155"/>
      <c r="I5" s="155"/>
      <c r="J5" s="167"/>
      <c r="K5" s="168"/>
      <c r="L5" s="169"/>
      <c r="M5" s="155"/>
      <c r="N5" s="155"/>
      <c r="O5" s="170"/>
      <c r="P5" s="129" t="s">
        <v>72</v>
      </c>
      <c r="Q5" s="86" t="s">
        <v>66</v>
      </c>
      <c r="R5" s="86" t="s">
        <v>139</v>
      </c>
      <c r="S5" s="86" t="s">
        <v>138</v>
      </c>
      <c r="T5" s="86" t="s">
        <v>73</v>
      </c>
      <c r="U5" s="136" t="s">
        <v>67</v>
      </c>
      <c r="V5" s="86" t="s">
        <v>68</v>
      </c>
      <c r="W5" s="86" t="s">
        <v>137</v>
      </c>
      <c r="X5" s="86" t="s">
        <v>136</v>
      </c>
      <c r="Z5" s="86" t="s">
        <v>276</v>
      </c>
      <c r="AB5" s="151" t="s">
        <v>280</v>
      </c>
      <c r="AF5" s="86" t="s">
        <v>283</v>
      </c>
      <c r="AG5" s="86" t="s">
        <v>284</v>
      </c>
      <c r="AJ5" s="86" t="s">
        <v>285</v>
      </c>
      <c r="AK5" s="86" t="s">
        <v>286</v>
      </c>
    </row>
    <row r="6" spans="1:39" s="86" customFormat="1" ht="24.75" customHeight="1">
      <c r="A6" s="116">
        <f t="shared" ref="A6:A9" si="0">ROW()-5</f>
        <v>1</v>
      </c>
      <c r="B6" s="91" t="s">
        <v>75</v>
      </c>
      <c r="C6" s="91" t="s">
        <v>76</v>
      </c>
      <c r="D6" s="91">
        <v>2</v>
      </c>
      <c r="E6" s="90" t="s">
        <v>23</v>
      </c>
      <c r="F6" s="91">
        <v>2.9</v>
      </c>
      <c r="G6" s="91">
        <v>88.92</v>
      </c>
      <c r="H6" s="91">
        <v>18.850000000000001</v>
      </c>
      <c r="I6" s="100">
        <v>70.069999999999993</v>
      </c>
      <c r="J6" s="104">
        <f t="shared" ref="J6:J9" si="1">L6/G6</f>
        <v>9315.7054487179485</v>
      </c>
      <c r="K6" s="119">
        <f t="shared" ref="K6:K9" si="2">L6/I6</f>
        <v>11821.785764235765</v>
      </c>
      <c r="L6" s="106">
        <v>828352.52850000001</v>
      </c>
      <c r="M6" s="91" t="s">
        <v>20</v>
      </c>
      <c r="N6" s="91" t="s">
        <v>21</v>
      </c>
      <c r="O6" s="171" t="s">
        <v>22</v>
      </c>
      <c r="P6" s="130" t="s">
        <v>107</v>
      </c>
      <c r="Q6" s="130">
        <v>557719.5</v>
      </c>
      <c r="R6" s="130">
        <v>781950.03</v>
      </c>
      <c r="S6" s="130">
        <f>R6*0.85</f>
        <v>664657.52549999999</v>
      </c>
      <c r="T6" s="130">
        <f>Q6-S6</f>
        <v>-106938.02549999999</v>
      </c>
      <c r="U6" s="130">
        <f>R6+40000+50000</f>
        <v>871950.03</v>
      </c>
      <c r="V6" s="130">
        <f>U6*0.85</f>
        <v>741157.52549999999</v>
      </c>
      <c r="W6" s="130">
        <f>Q6-V6</f>
        <v>-183438.02549999999</v>
      </c>
      <c r="X6" s="130" t="b">
        <f>Q6&gt;=V6</f>
        <v>0</v>
      </c>
      <c r="Y6" s="130" t="s">
        <v>277</v>
      </c>
      <c r="AB6" s="86" t="e">
        <v>#N/A</v>
      </c>
      <c r="AD6" s="86" t="e">
        <f>AB6=Q6</f>
        <v>#N/A</v>
      </c>
      <c r="AF6" s="86">
        <f>VLOOKUP(C6,[1]房屋列表信息!$G$4:$U$104,15,FALSE)</f>
        <v>871950.03</v>
      </c>
      <c r="AG6" s="86">
        <f>AF6*0.85</f>
        <v>741157.52549999999</v>
      </c>
      <c r="AH6" s="86">
        <f>Q6-AG6</f>
        <v>-183438.02549999999</v>
      </c>
      <c r="AI6" s="86" t="b">
        <f>Q6&gt;=AG6</f>
        <v>0</v>
      </c>
      <c r="AJ6" s="86">
        <f>AF6*0.95</f>
        <v>828352.52850000001</v>
      </c>
      <c r="AK6" s="86">
        <f>AJ6*0.85</f>
        <v>704099.64922499994</v>
      </c>
      <c r="AL6" s="86">
        <f>Q6-AK6</f>
        <v>-146380.14922499994</v>
      </c>
    </row>
    <row r="7" spans="1:39" s="86" customFormat="1" ht="24.75" customHeight="1">
      <c r="A7" s="116">
        <f t="shared" si="0"/>
        <v>2</v>
      </c>
      <c r="B7" s="91" t="s">
        <v>75</v>
      </c>
      <c r="C7" s="91" t="s">
        <v>77</v>
      </c>
      <c r="D7" s="91">
        <v>2</v>
      </c>
      <c r="E7" s="90" t="s">
        <v>23</v>
      </c>
      <c r="F7" s="91">
        <v>2.9</v>
      </c>
      <c r="G7" s="91">
        <v>88.91</v>
      </c>
      <c r="H7" s="91">
        <v>18.850000000000001</v>
      </c>
      <c r="I7" s="100">
        <v>70.06</v>
      </c>
      <c r="J7" s="104">
        <f t="shared" si="1"/>
        <v>9137.3631762456407</v>
      </c>
      <c r="K7" s="119">
        <f t="shared" si="2"/>
        <v>11595.817299457607</v>
      </c>
      <c r="L7" s="106">
        <v>812402.96</v>
      </c>
      <c r="M7" s="91" t="s">
        <v>20</v>
      </c>
      <c r="N7" s="91" t="s">
        <v>21</v>
      </c>
      <c r="O7" s="172"/>
      <c r="P7" s="130" t="s">
        <v>108</v>
      </c>
      <c r="Q7" s="130">
        <v>550910.25</v>
      </c>
      <c r="R7" s="130">
        <v>772402.96</v>
      </c>
      <c r="S7" s="130">
        <f t="shared" ref="S7:S34" si="3">R7*0.85</f>
        <v>656542.51599999995</v>
      </c>
      <c r="T7" s="130">
        <f t="shared" ref="T7:T35" si="4">Q7-S7</f>
        <v>-105632.26599999995</v>
      </c>
      <c r="U7" s="130">
        <f>R7+40000</f>
        <v>812402.96</v>
      </c>
      <c r="V7" s="130">
        <f t="shared" ref="V7:V34" si="5">U7*0.85</f>
        <v>690542.51599999995</v>
      </c>
      <c r="W7" s="130">
        <f t="shared" ref="W7:W34" si="6">Q7-V7</f>
        <v>-139632.26599999995</v>
      </c>
      <c r="X7" s="130" t="b">
        <f t="shared" ref="X7:X34" si="7">Q7&gt;=V7</f>
        <v>0</v>
      </c>
      <c r="Y7" s="130" t="s">
        <v>277</v>
      </c>
      <c r="AB7" s="86" t="e">
        <v>#N/A</v>
      </c>
      <c r="AD7" s="86" t="e">
        <f t="shared" ref="AD7:AD34" si="8">AB7=Q7</f>
        <v>#N/A</v>
      </c>
      <c r="AF7" s="86">
        <f>VLOOKUP(C7,[1]房屋列表信息!$G$4:$U$104,15,FALSE)</f>
        <v>812402.96</v>
      </c>
      <c r="AG7" s="86">
        <f t="shared" ref="AG7:AG34" si="9">AF7*0.85</f>
        <v>690542.51599999995</v>
      </c>
      <c r="AH7" s="86">
        <f t="shared" ref="AH7:AH34" si="10">Q7-AG7</f>
        <v>-139632.26599999995</v>
      </c>
      <c r="AI7" s="86" t="b">
        <f t="shared" ref="AI7:AI34" si="11">Q7&gt;=AG7</f>
        <v>0</v>
      </c>
      <c r="AJ7" s="86">
        <f>AF7*1</f>
        <v>812402.96</v>
      </c>
      <c r="AK7" s="86">
        <f t="shared" ref="AK7:AK35" si="12">AJ7*0.85</f>
        <v>690542.51599999995</v>
      </c>
      <c r="AL7" s="86">
        <f t="shared" ref="AL7:AL34" si="13">Q7-AK7</f>
        <v>-139632.26599999995</v>
      </c>
    </row>
    <row r="8" spans="1:39" s="86" customFormat="1" ht="24.75" customHeight="1">
      <c r="A8" s="116">
        <f t="shared" si="0"/>
        <v>3</v>
      </c>
      <c r="B8" s="91" t="s">
        <v>75</v>
      </c>
      <c r="C8" s="91" t="s">
        <v>78</v>
      </c>
      <c r="D8" s="91">
        <v>2</v>
      </c>
      <c r="E8" s="90" t="s">
        <v>19</v>
      </c>
      <c r="F8" s="91">
        <v>2.9</v>
      </c>
      <c r="G8" s="91">
        <v>122.14</v>
      </c>
      <c r="H8" s="91">
        <v>25.89</v>
      </c>
      <c r="I8" s="100">
        <v>96.25</v>
      </c>
      <c r="J8" s="104">
        <f t="shared" si="1"/>
        <v>9006.3899623383004</v>
      </c>
      <c r="K8" s="119">
        <f t="shared" si="2"/>
        <v>11428.991896103897</v>
      </c>
      <c r="L8" s="106">
        <v>1100040.47</v>
      </c>
      <c r="M8" s="91" t="s">
        <v>20</v>
      </c>
      <c r="N8" s="91" t="s">
        <v>21</v>
      </c>
      <c r="O8" s="172"/>
      <c r="P8" s="130" t="s">
        <v>109</v>
      </c>
      <c r="Q8" s="130">
        <v>784594.5</v>
      </c>
      <c r="R8" s="130">
        <v>1100040.47</v>
      </c>
      <c r="S8" s="130">
        <f t="shared" si="3"/>
        <v>935034.39949999994</v>
      </c>
      <c r="T8" s="130">
        <f t="shared" si="4"/>
        <v>-150439.89949999994</v>
      </c>
      <c r="U8" s="130">
        <f t="shared" ref="U8:U12" si="14">R8</f>
        <v>1100040.47</v>
      </c>
      <c r="V8" s="130">
        <f t="shared" si="5"/>
        <v>935034.39949999994</v>
      </c>
      <c r="W8" s="130">
        <f t="shared" si="6"/>
        <v>-150439.89949999994</v>
      </c>
      <c r="X8" s="130" t="b">
        <f t="shared" si="7"/>
        <v>0</v>
      </c>
      <c r="Y8" s="130" t="s">
        <v>277</v>
      </c>
      <c r="AB8" s="86" t="e">
        <v>#N/A</v>
      </c>
      <c r="AD8" s="86" t="e">
        <f t="shared" si="8"/>
        <v>#N/A</v>
      </c>
      <c r="AF8" s="86">
        <f>VLOOKUP(C8,[1]房屋列表信息!$G$4:$U$104,15,FALSE)</f>
        <v>1100040.47</v>
      </c>
      <c r="AG8" s="86">
        <f t="shared" si="9"/>
        <v>935034.39949999994</v>
      </c>
      <c r="AH8" s="86">
        <f t="shared" si="10"/>
        <v>-150439.89949999994</v>
      </c>
      <c r="AI8" s="86" t="b">
        <f t="shared" si="11"/>
        <v>0</v>
      </c>
      <c r="AJ8" s="86">
        <f>AF8*1</f>
        <v>1100040.47</v>
      </c>
      <c r="AK8" s="86">
        <f t="shared" si="12"/>
        <v>935034.39949999994</v>
      </c>
      <c r="AL8" s="86">
        <f t="shared" si="13"/>
        <v>-150439.89949999994</v>
      </c>
    </row>
    <row r="9" spans="1:39" s="86" customFormat="1" ht="24.75" customHeight="1">
      <c r="A9" s="116">
        <f t="shared" si="0"/>
        <v>4</v>
      </c>
      <c r="B9" s="91" t="s">
        <v>75</v>
      </c>
      <c r="C9" s="91" t="s">
        <v>79</v>
      </c>
      <c r="D9" s="91">
        <v>2</v>
      </c>
      <c r="E9" s="90" t="s">
        <v>19</v>
      </c>
      <c r="F9" s="91">
        <v>2.9</v>
      </c>
      <c r="G9" s="91">
        <v>122.21</v>
      </c>
      <c r="H9" s="91">
        <v>25.91</v>
      </c>
      <c r="I9" s="100">
        <v>96.3</v>
      </c>
      <c r="J9" s="104">
        <f t="shared" si="1"/>
        <v>9073.7199901808381</v>
      </c>
      <c r="K9" s="119">
        <f t="shared" si="2"/>
        <v>11515.050051921082</v>
      </c>
      <c r="L9" s="106">
        <v>1108899.32</v>
      </c>
      <c r="M9" s="91" t="s">
        <v>20</v>
      </c>
      <c r="N9" s="91" t="s">
        <v>21</v>
      </c>
      <c r="O9" s="172"/>
      <c r="P9" s="130" t="s">
        <v>110</v>
      </c>
      <c r="Q9" s="130">
        <v>790913.25</v>
      </c>
      <c r="R9" s="130">
        <v>1108899.32</v>
      </c>
      <c r="S9" s="130">
        <f t="shared" si="3"/>
        <v>942564.42200000002</v>
      </c>
      <c r="T9" s="130">
        <f t="shared" si="4"/>
        <v>-151651.17200000002</v>
      </c>
      <c r="U9" s="130">
        <f t="shared" si="14"/>
        <v>1108899.32</v>
      </c>
      <c r="V9" s="130">
        <f t="shared" si="5"/>
        <v>942564.42200000002</v>
      </c>
      <c r="W9" s="130">
        <f t="shared" si="6"/>
        <v>-151651.17200000002</v>
      </c>
      <c r="X9" s="130" t="b">
        <f t="shared" si="7"/>
        <v>0</v>
      </c>
      <c r="Y9" s="130" t="s">
        <v>277</v>
      </c>
      <c r="AB9" s="86" t="e">
        <v>#N/A</v>
      </c>
      <c r="AD9" s="86" t="e">
        <f t="shared" si="8"/>
        <v>#N/A</v>
      </c>
      <c r="AF9" s="86">
        <f>VLOOKUP(C9,[1]房屋列表信息!$G$4:$U$104,15,FALSE)</f>
        <v>1108899.32</v>
      </c>
      <c r="AG9" s="86">
        <f t="shared" si="9"/>
        <v>942564.42200000002</v>
      </c>
      <c r="AH9" s="86">
        <f t="shared" si="10"/>
        <v>-151651.17200000002</v>
      </c>
      <c r="AI9" s="86" t="b">
        <f t="shared" si="11"/>
        <v>0</v>
      </c>
      <c r="AJ9" s="86">
        <f>AF9*1</f>
        <v>1108899.32</v>
      </c>
      <c r="AK9" s="86">
        <f t="shared" si="12"/>
        <v>942564.42200000002</v>
      </c>
      <c r="AL9" s="86">
        <f t="shared" si="13"/>
        <v>-151651.17200000002</v>
      </c>
    </row>
    <row r="10" spans="1:39" s="86" customFormat="1" ht="24.75" customHeight="1">
      <c r="A10" s="116">
        <f t="shared" ref="A10:A34" si="15">ROW()-5</f>
        <v>5</v>
      </c>
      <c r="B10" s="91" t="s">
        <v>75</v>
      </c>
      <c r="C10" s="91" t="s">
        <v>80</v>
      </c>
      <c r="D10" s="91">
        <v>3</v>
      </c>
      <c r="E10" s="90" t="s">
        <v>23</v>
      </c>
      <c r="F10" s="91">
        <v>2.9</v>
      </c>
      <c r="G10" s="91">
        <v>88.91</v>
      </c>
      <c r="H10" s="91">
        <v>18.850000000000001</v>
      </c>
      <c r="I10" s="100">
        <v>70.06</v>
      </c>
      <c r="J10" s="104">
        <f t="shared" ref="J10:J29" si="16">L10/G10</f>
        <v>8700.4450174333597</v>
      </c>
      <c r="K10" s="119">
        <f t="shared" ref="K10:K29" si="17">L10/I10</f>
        <v>11041.344083642591</v>
      </c>
      <c r="L10" s="106">
        <v>773556.56649999996</v>
      </c>
      <c r="M10" s="91" t="s">
        <v>20</v>
      </c>
      <c r="N10" s="91" t="s">
        <v>21</v>
      </c>
      <c r="O10" s="172"/>
      <c r="P10" s="130" t="s">
        <v>111</v>
      </c>
      <c r="Q10" s="130">
        <v>511744.48499999999</v>
      </c>
      <c r="R10" s="147">
        <v>774270.07</v>
      </c>
      <c r="S10" s="130">
        <f t="shared" si="3"/>
        <v>658129.55949999997</v>
      </c>
      <c r="T10" s="130">
        <f t="shared" si="4"/>
        <v>-146385.07449999999</v>
      </c>
      <c r="U10" s="130">
        <f>R10+40000</f>
        <v>814270.07</v>
      </c>
      <c r="V10" s="130">
        <f t="shared" si="5"/>
        <v>692129.55949999997</v>
      </c>
      <c r="W10" s="130">
        <f t="shared" si="6"/>
        <v>-180385.07449999999</v>
      </c>
      <c r="X10" s="130" t="b">
        <f t="shared" si="7"/>
        <v>0</v>
      </c>
      <c r="Y10" s="130" t="s">
        <v>277</v>
      </c>
      <c r="AB10" s="86">
        <v>511744.48499999999</v>
      </c>
      <c r="AD10" s="86" t="b">
        <f t="shared" si="8"/>
        <v>1</v>
      </c>
      <c r="AF10" s="86">
        <f>VLOOKUP(C10,[1]房屋列表信息!$G$4:$U$104,15,FALSE)</f>
        <v>814270.07</v>
      </c>
      <c r="AG10" s="86">
        <f t="shared" si="9"/>
        <v>692129.55949999997</v>
      </c>
      <c r="AH10" s="86">
        <f t="shared" si="10"/>
        <v>-180385.07449999999</v>
      </c>
      <c r="AI10" s="86" t="b">
        <f t="shared" si="11"/>
        <v>0</v>
      </c>
      <c r="AJ10" s="86">
        <f t="shared" ref="AJ7:AJ34" si="18">AF10*0.95</f>
        <v>773556.56649999996</v>
      </c>
      <c r="AK10" s="86">
        <f t="shared" si="12"/>
        <v>657523.08152499993</v>
      </c>
      <c r="AL10" s="86">
        <f t="shared" si="13"/>
        <v>-145778.59652499994</v>
      </c>
    </row>
    <row r="11" spans="1:39" s="86" customFormat="1" ht="24.75" customHeight="1">
      <c r="A11" s="116">
        <f t="shared" si="15"/>
        <v>6</v>
      </c>
      <c r="B11" s="91" t="s">
        <v>75</v>
      </c>
      <c r="C11" s="91" t="s">
        <v>81</v>
      </c>
      <c r="D11" s="91">
        <v>3</v>
      </c>
      <c r="E11" s="90" t="s">
        <v>19</v>
      </c>
      <c r="F11" s="91">
        <v>2.9</v>
      </c>
      <c r="G11" s="91">
        <v>122.14</v>
      </c>
      <c r="H11" s="91">
        <v>25.89</v>
      </c>
      <c r="I11" s="100">
        <v>96.25</v>
      </c>
      <c r="J11" s="104">
        <f t="shared" si="16"/>
        <v>8576.0014859996718</v>
      </c>
      <c r="K11" s="119">
        <f t="shared" si="17"/>
        <v>10882.834509090908</v>
      </c>
      <c r="L11" s="106">
        <v>1047472.8215</v>
      </c>
      <c r="M11" s="91" t="s">
        <v>20</v>
      </c>
      <c r="N11" s="91" t="s">
        <v>21</v>
      </c>
      <c r="O11" s="172"/>
      <c r="P11" s="130" t="s">
        <v>112</v>
      </c>
      <c r="Q11" s="130">
        <v>728751.98</v>
      </c>
      <c r="R11" s="147">
        <v>1102602.97</v>
      </c>
      <c r="S11" s="130">
        <f t="shared" si="3"/>
        <v>937212.52449999994</v>
      </c>
      <c r="T11" s="130">
        <f t="shared" si="4"/>
        <v>-208460.54449999996</v>
      </c>
      <c r="U11" s="130">
        <f t="shared" si="14"/>
        <v>1102602.97</v>
      </c>
      <c r="V11" s="130">
        <f t="shared" si="5"/>
        <v>937212.52449999994</v>
      </c>
      <c r="W11" s="130">
        <f t="shared" si="6"/>
        <v>-208460.54449999996</v>
      </c>
      <c r="X11" s="130" t="b">
        <f t="shared" si="7"/>
        <v>0</v>
      </c>
      <c r="Y11" s="130" t="s">
        <v>277</v>
      </c>
      <c r="AB11" s="86">
        <v>728751.98</v>
      </c>
      <c r="AD11" s="86" t="b">
        <f t="shared" si="8"/>
        <v>1</v>
      </c>
      <c r="AF11" s="86">
        <f>VLOOKUP(C11,[1]房屋列表信息!$G$4:$U$104,15,FALSE)</f>
        <v>1102602.97</v>
      </c>
      <c r="AG11" s="86">
        <f t="shared" si="9"/>
        <v>937212.52449999994</v>
      </c>
      <c r="AH11" s="86">
        <f t="shared" si="10"/>
        <v>-208460.54449999996</v>
      </c>
      <c r="AI11" s="86" t="b">
        <f t="shared" si="11"/>
        <v>0</v>
      </c>
      <c r="AJ11" s="86">
        <f t="shared" si="18"/>
        <v>1047472.8215</v>
      </c>
      <c r="AK11" s="86">
        <f t="shared" si="12"/>
        <v>890351.89827499993</v>
      </c>
      <c r="AL11" s="86">
        <f t="shared" si="13"/>
        <v>-161599.91827499995</v>
      </c>
    </row>
    <row r="12" spans="1:39" s="86" customFormat="1" ht="24.75" customHeight="1">
      <c r="A12" s="116">
        <f t="shared" si="15"/>
        <v>7</v>
      </c>
      <c r="B12" s="91" t="s">
        <v>75</v>
      </c>
      <c r="C12" s="91" t="s">
        <v>82</v>
      </c>
      <c r="D12" s="91">
        <v>3</v>
      </c>
      <c r="E12" s="90" t="s">
        <v>19</v>
      </c>
      <c r="F12" s="91">
        <v>2.9</v>
      </c>
      <c r="G12" s="91">
        <v>122.21</v>
      </c>
      <c r="H12" s="91">
        <v>25.91</v>
      </c>
      <c r="I12" s="100">
        <v>96.3</v>
      </c>
      <c r="J12" s="104">
        <f t="shared" si="16"/>
        <v>8639.9745069961555</v>
      </c>
      <c r="K12" s="119">
        <f t="shared" si="17"/>
        <v>10964.603161993771</v>
      </c>
      <c r="L12" s="106">
        <v>1055891.2845000001</v>
      </c>
      <c r="M12" s="91" t="s">
        <v>20</v>
      </c>
      <c r="N12" s="91" t="s">
        <v>21</v>
      </c>
      <c r="O12" s="172"/>
      <c r="P12" s="130" t="s">
        <v>113</v>
      </c>
      <c r="Q12" s="130">
        <v>734608.745</v>
      </c>
      <c r="R12" s="147">
        <v>1111464.51</v>
      </c>
      <c r="S12" s="130">
        <f t="shared" si="3"/>
        <v>944744.83349999995</v>
      </c>
      <c r="T12" s="130">
        <f t="shared" si="4"/>
        <v>-210136.08849999995</v>
      </c>
      <c r="U12" s="130">
        <f t="shared" si="14"/>
        <v>1111464.51</v>
      </c>
      <c r="V12" s="130">
        <f t="shared" si="5"/>
        <v>944744.83349999995</v>
      </c>
      <c r="W12" s="130">
        <f t="shared" si="6"/>
        <v>-210136.08849999995</v>
      </c>
      <c r="X12" s="130" t="b">
        <f t="shared" si="7"/>
        <v>0</v>
      </c>
      <c r="Y12" s="130" t="s">
        <v>277</v>
      </c>
      <c r="AB12" s="86">
        <v>734608.745</v>
      </c>
      <c r="AD12" s="86" t="b">
        <f t="shared" si="8"/>
        <v>1</v>
      </c>
      <c r="AF12" s="86">
        <f>VLOOKUP(C12,[1]房屋列表信息!$G$4:$U$104,15,FALSE)</f>
        <v>1111464.51</v>
      </c>
      <c r="AG12" s="86">
        <f t="shared" si="9"/>
        <v>944744.83349999995</v>
      </c>
      <c r="AH12" s="86">
        <f t="shared" si="10"/>
        <v>-210136.08849999995</v>
      </c>
      <c r="AI12" s="86" t="b">
        <f t="shared" si="11"/>
        <v>0</v>
      </c>
      <c r="AJ12" s="86">
        <f t="shared" si="18"/>
        <v>1055891.2845000001</v>
      </c>
      <c r="AK12" s="86">
        <f t="shared" si="12"/>
        <v>897507.59182500001</v>
      </c>
      <c r="AL12" s="86">
        <f t="shared" si="13"/>
        <v>-162898.84682500002</v>
      </c>
    </row>
    <row r="13" spans="1:39" s="86" customFormat="1" ht="24.75" customHeight="1">
      <c r="A13" s="116">
        <f t="shared" si="15"/>
        <v>8</v>
      </c>
      <c r="B13" s="91" t="s">
        <v>75</v>
      </c>
      <c r="C13" s="91" t="s">
        <v>83</v>
      </c>
      <c r="D13" s="91">
        <v>4</v>
      </c>
      <c r="E13" s="90" t="s">
        <v>23</v>
      </c>
      <c r="F13" s="91">
        <v>2.9</v>
      </c>
      <c r="G13" s="91">
        <v>88.91</v>
      </c>
      <c r="H13" s="91">
        <v>18.850000000000001</v>
      </c>
      <c r="I13" s="100">
        <v>70.06</v>
      </c>
      <c r="J13" s="104">
        <f t="shared" si="16"/>
        <v>6721.6919199190197</v>
      </c>
      <c r="K13" s="119">
        <f t="shared" si="17"/>
        <v>8530.1973822437922</v>
      </c>
      <c r="L13" s="106">
        <v>597625.62860000005</v>
      </c>
      <c r="M13" s="91" t="s">
        <v>20</v>
      </c>
      <c r="N13" s="91" t="s">
        <v>21</v>
      </c>
      <c r="O13" s="172"/>
      <c r="P13" s="142" t="s">
        <v>114</v>
      </c>
      <c r="Q13" s="202">
        <v>512978.11</v>
      </c>
      <c r="R13" s="147">
        <v>776137.18</v>
      </c>
      <c r="S13" s="130">
        <f t="shared" si="3"/>
        <v>659716.603</v>
      </c>
      <c r="T13" s="130">
        <f t="shared" si="4"/>
        <v>-146738.49300000002</v>
      </c>
      <c r="U13" s="152">
        <f>R13</f>
        <v>776137.18</v>
      </c>
      <c r="V13" s="130">
        <f>U13</f>
        <v>776137.18</v>
      </c>
      <c r="W13" s="130">
        <f t="shared" si="6"/>
        <v>-263159.07000000007</v>
      </c>
      <c r="X13" s="130" t="b">
        <f t="shared" si="7"/>
        <v>0</v>
      </c>
      <c r="Y13" s="142" t="s">
        <v>278</v>
      </c>
      <c r="AB13" s="86">
        <v>512978.11</v>
      </c>
      <c r="AD13" s="86" t="b">
        <f t="shared" si="8"/>
        <v>1</v>
      </c>
      <c r="AF13" s="86">
        <f>VLOOKUP(C13,[1]房屋列表信息!$G$4:$U$104,15,FALSE)</f>
        <v>776137.18</v>
      </c>
      <c r="AG13" s="86">
        <f t="shared" si="9"/>
        <v>659716.603</v>
      </c>
      <c r="AH13" s="86">
        <f t="shared" si="10"/>
        <v>-146738.49300000002</v>
      </c>
      <c r="AI13" s="86" t="b">
        <f t="shared" si="11"/>
        <v>0</v>
      </c>
      <c r="AJ13" s="203">
        <f>AF13*0.77</f>
        <v>597625.62860000005</v>
      </c>
      <c r="AK13" s="86">
        <f t="shared" si="12"/>
        <v>507981.78431000002</v>
      </c>
      <c r="AL13" s="86">
        <f t="shared" si="13"/>
        <v>4996.3256899999687</v>
      </c>
      <c r="AM13" s="86" t="s">
        <v>288</v>
      </c>
    </row>
    <row r="14" spans="1:39" s="86" customFormat="1" ht="24.75" customHeight="1">
      <c r="A14" s="116">
        <f t="shared" si="15"/>
        <v>9</v>
      </c>
      <c r="B14" s="91" t="s">
        <v>75</v>
      </c>
      <c r="C14" s="91" t="s">
        <v>84</v>
      </c>
      <c r="D14" s="91">
        <v>4</v>
      </c>
      <c r="E14" s="90" t="s">
        <v>19</v>
      </c>
      <c r="F14" s="91">
        <v>2.9</v>
      </c>
      <c r="G14" s="91">
        <v>122.14</v>
      </c>
      <c r="H14" s="91">
        <v>25.89</v>
      </c>
      <c r="I14" s="100">
        <v>96.25</v>
      </c>
      <c r="J14" s="104">
        <f t="shared" si="16"/>
        <v>7003.4228852136894</v>
      </c>
      <c r="K14" s="119">
        <f t="shared" si="17"/>
        <v>8887.2526877922082</v>
      </c>
      <c r="L14" s="106">
        <v>855398.07120000001</v>
      </c>
      <c r="M14" s="91" t="s">
        <v>20</v>
      </c>
      <c r="N14" s="91" t="s">
        <v>21</v>
      </c>
      <c r="O14" s="172"/>
      <c r="P14" s="130" t="s">
        <v>115</v>
      </c>
      <c r="Q14" s="202">
        <v>730445.69499999995</v>
      </c>
      <c r="R14" s="147">
        <v>1105165.47</v>
      </c>
      <c r="S14" s="130">
        <f t="shared" si="3"/>
        <v>939390.64949999994</v>
      </c>
      <c r="T14" s="130">
        <f t="shared" si="4"/>
        <v>-208944.95449999999</v>
      </c>
      <c r="U14" s="152">
        <f>R14*0.9</f>
        <v>994648.92299999995</v>
      </c>
      <c r="V14" s="130">
        <f t="shared" ref="V14:V15" si="19">U14</f>
        <v>994648.92299999995</v>
      </c>
      <c r="W14" s="130">
        <f t="shared" si="6"/>
        <v>-264203.228</v>
      </c>
      <c r="X14" s="130" t="b">
        <f t="shared" si="7"/>
        <v>0</v>
      </c>
      <c r="Y14" s="130" t="s">
        <v>278</v>
      </c>
      <c r="AB14" s="86">
        <v>730445.69499999995</v>
      </c>
      <c r="AD14" s="86" t="b">
        <f t="shared" si="8"/>
        <v>1</v>
      </c>
      <c r="AF14" s="86">
        <f>VLOOKUP(C14,[1]房屋列表信息!$G$4:$U$104,15,FALSE)</f>
        <v>994648.92</v>
      </c>
      <c r="AG14" s="86">
        <f t="shared" si="9"/>
        <v>845451.58200000005</v>
      </c>
      <c r="AH14" s="86">
        <f t="shared" si="10"/>
        <v>-115005.8870000001</v>
      </c>
      <c r="AI14" s="86" t="b">
        <f t="shared" si="11"/>
        <v>0</v>
      </c>
      <c r="AJ14" s="203">
        <f>AF14*0.86</f>
        <v>855398.07120000001</v>
      </c>
      <c r="AK14" s="86">
        <f t="shared" si="12"/>
        <v>727088.36051999999</v>
      </c>
      <c r="AL14" s="86">
        <f t="shared" si="13"/>
        <v>3357.3344799999613</v>
      </c>
      <c r="AM14" s="86" t="s">
        <v>288</v>
      </c>
    </row>
    <row r="15" spans="1:39" s="86" customFormat="1" ht="24.75" customHeight="1">
      <c r="A15" s="116">
        <f t="shared" si="15"/>
        <v>10</v>
      </c>
      <c r="B15" s="91" t="s">
        <v>75</v>
      </c>
      <c r="C15" s="91" t="s">
        <v>85</v>
      </c>
      <c r="D15" s="91">
        <v>4</v>
      </c>
      <c r="E15" s="90" t="s">
        <v>19</v>
      </c>
      <c r="F15" s="91">
        <v>2.9</v>
      </c>
      <c r="G15" s="91">
        <v>122.21</v>
      </c>
      <c r="H15" s="91">
        <v>25.91</v>
      </c>
      <c r="I15" s="100">
        <v>96.3</v>
      </c>
      <c r="J15" s="104">
        <f t="shared" si="16"/>
        <v>7055.5440078553311</v>
      </c>
      <c r="K15" s="119">
        <f t="shared" si="17"/>
        <v>8953.8736573208716</v>
      </c>
      <c r="L15" s="106">
        <v>862258.03319999995</v>
      </c>
      <c r="M15" s="91" t="s">
        <v>20</v>
      </c>
      <c r="N15" s="91" t="s">
        <v>21</v>
      </c>
      <c r="O15" s="172"/>
      <c r="P15" s="130" t="s">
        <v>116</v>
      </c>
      <c r="Q15" s="202">
        <v>736303.85</v>
      </c>
      <c r="R15" s="147">
        <v>1114028.47</v>
      </c>
      <c r="S15" s="130">
        <f t="shared" si="3"/>
        <v>946924.19949999999</v>
      </c>
      <c r="T15" s="130">
        <f t="shared" si="4"/>
        <v>-210620.34950000001</v>
      </c>
      <c r="U15" s="130">
        <f>R15*0.9</f>
        <v>1002625.623</v>
      </c>
      <c r="V15" s="130">
        <f t="shared" si="19"/>
        <v>1002625.623</v>
      </c>
      <c r="W15" s="130">
        <f t="shared" si="6"/>
        <v>-266321.77300000004</v>
      </c>
      <c r="X15" s="130" t="b">
        <f t="shared" si="7"/>
        <v>0</v>
      </c>
      <c r="Y15" s="130" t="s">
        <v>278</v>
      </c>
      <c r="AB15" s="86">
        <v>736303.85</v>
      </c>
      <c r="AD15" s="86" t="b">
        <f t="shared" si="8"/>
        <v>1</v>
      </c>
      <c r="AF15" s="86">
        <f>VLOOKUP(C15,[1]房屋列表信息!$G$4:$U$104,15,FALSE)</f>
        <v>1002625.62</v>
      </c>
      <c r="AG15" s="86">
        <f t="shared" si="9"/>
        <v>852231.777</v>
      </c>
      <c r="AH15" s="86">
        <f t="shared" si="10"/>
        <v>-115927.92700000003</v>
      </c>
      <c r="AI15" s="86" t="b">
        <f t="shared" si="11"/>
        <v>0</v>
      </c>
      <c r="AJ15" s="203">
        <f>AF15*0.86</f>
        <v>862258.03319999995</v>
      </c>
      <c r="AK15" s="86">
        <f t="shared" si="12"/>
        <v>732919.32821999991</v>
      </c>
      <c r="AL15" s="86">
        <f t="shared" si="13"/>
        <v>3384.5217800000682</v>
      </c>
      <c r="AM15" s="86" t="s">
        <v>288</v>
      </c>
    </row>
    <row r="16" spans="1:39" s="86" customFormat="1" ht="24.75" customHeight="1">
      <c r="A16" s="116">
        <f t="shared" si="15"/>
        <v>11</v>
      </c>
      <c r="B16" s="91" t="s">
        <v>75</v>
      </c>
      <c r="C16" s="91" t="s">
        <v>86</v>
      </c>
      <c r="D16" s="91">
        <v>5</v>
      </c>
      <c r="E16" s="90" t="s">
        <v>23</v>
      </c>
      <c r="F16" s="91">
        <v>2.9</v>
      </c>
      <c r="G16" s="91">
        <v>88.92</v>
      </c>
      <c r="H16" s="91">
        <v>18.850000000000001</v>
      </c>
      <c r="I16" s="100">
        <v>70.069999999999993</v>
      </c>
      <c r="J16" s="104">
        <f t="shared" si="16"/>
        <v>5845.5143949617632</v>
      </c>
      <c r="K16" s="119">
        <f t="shared" si="17"/>
        <v>7418.0553731982309</v>
      </c>
      <c r="L16" s="106">
        <v>519783.14</v>
      </c>
      <c r="M16" s="91" t="s">
        <v>20</v>
      </c>
      <c r="N16" s="91" t="s">
        <v>21</v>
      </c>
      <c r="O16" s="172"/>
      <c r="P16" s="150" t="s">
        <v>117</v>
      </c>
      <c r="Q16" s="148">
        <v>520521.63999999996</v>
      </c>
      <c r="R16" s="147">
        <v>787550.21</v>
      </c>
      <c r="S16" s="130">
        <f t="shared" si="3"/>
        <v>669417.67849999992</v>
      </c>
      <c r="T16" s="130">
        <f t="shared" si="4"/>
        <v>-148896.03849999997</v>
      </c>
      <c r="U16" s="148">
        <f>R16*0.66</f>
        <v>519783.13860000001</v>
      </c>
      <c r="V16" s="130">
        <f>U16</f>
        <v>519783.13860000001</v>
      </c>
      <c r="W16" s="130">
        <f t="shared" si="6"/>
        <v>738.50139999995008</v>
      </c>
      <c r="X16" s="130" t="b">
        <f t="shared" si="7"/>
        <v>1</v>
      </c>
      <c r="Y16" s="142" t="s">
        <v>278</v>
      </c>
      <c r="Z16" s="86" t="s">
        <v>279</v>
      </c>
      <c r="AB16" s="86">
        <v>520521.63999999996</v>
      </c>
      <c r="AD16" s="86" t="b">
        <f t="shared" si="8"/>
        <v>1</v>
      </c>
      <c r="AF16" s="86">
        <f>VLOOKUP(C16,[1]房屋列表信息!$G$4:$U$104,15,FALSE)</f>
        <v>519783.14</v>
      </c>
      <c r="AG16" s="86">
        <f t="shared" si="9"/>
        <v>441815.66899999999</v>
      </c>
      <c r="AH16" s="86">
        <f t="shared" si="10"/>
        <v>78705.970999999961</v>
      </c>
      <c r="AI16" s="203" t="b">
        <f t="shared" si="11"/>
        <v>1</v>
      </c>
      <c r="AJ16" s="86">
        <v>519783.14</v>
      </c>
      <c r="AK16" s="86">
        <f t="shared" si="12"/>
        <v>441815.66899999999</v>
      </c>
      <c r="AL16" s="86">
        <f t="shared" si="13"/>
        <v>78705.970999999961</v>
      </c>
    </row>
    <row r="17" spans="1:39" s="86" customFormat="1" ht="24.75" customHeight="1">
      <c r="A17" s="116">
        <f t="shared" si="15"/>
        <v>12</v>
      </c>
      <c r="B17" s="91" t="s">
        <v>75</v>
      </c>
      <c r="C17" s="91" t="s">
        <v>87</v>
      </c>
      <c r="D17" s="91">
        <v>5</v>
      </c>
      <c r="E17" s="90" t="s">
        <v>19</v>
      </c>
      <c r="F17" s="91">
        <v>2.9</v>
      </c>
      <c r="G17" s="91">
        <v>122.14</v>
      </c>
      <c r="H17" s="91">
        <v>25.89</v>
      </c>
      <c r="I17" s="100">
        <v>96.25</v>
      </c>
      <c r="J17" s="104">
        <f t="shared" si="16"/>
        <v>8615.8730186671019</v>
      </c>
      <c r="K17" s="119">
        <f t="shared" si="17"/>
        <v>10933.430966233764</v>
      </c>
      <c r="L17" s="106">
        <v>1052342.7304999998</v>
      </c>
      <c r="M17" s="91" t="s">
        <v>20</v>
      </c>
      <c r="N17" s="91" t="s">
        <v>21</v>
      </c>
      <c r="O17" s="172"/>
      <c r="P17" s="130" t="s">
        <v>118</v>
      </c>
      <c r="Q17" s="130">
        <v>732140.10499999998</v>
      </c>
      <c r="R17" s="147">
        <v>1107729.19</v>
      </c>
      <c r="S17" s="130">
        <f t="shared" si="3"/>
        <v>941569.81149999995</v>
      </c>
      <c r="T17" s="130">
        <f t="shared" si="4"/>
        <v>-209429.70649999997</v>
      </c>
      <c r="U17" s="130">
        <f>R17</f>
        <v>1107729.19</v>
      </c>
      <c r="V17" s="130">
        <f>U17</f>
        <v>1107729.19</v>
      </c>
      <c r="W17" s="130">
        <f t="shared" si="6"/>
        <v>-375589.08499999996</v>
      </c>
      <c r="X17" s="130" t="b">
        <f t="shared" si="7"/>
        <v>0</v>
      </c>
      <c r="Y17" s="130" t="s">
        <v>278</v>
      </c>
      <c r="AB17" s="86">
        <v>732140.10499999998</v>
      </c>
      <c r="AD17" s="86" t="b">
        <f t="shared" si="8"/>
        <v>1</v>
      </c>
      <c r="AF17" s="86">
        <f>VLOOKUP(C17,[1]房屋列表信息!$G$4:$U$104,15,FALSE)</f>
        <v>1107729.19</v>
      </c>
      <c r="AG17" s="86">
        <f t="shared" si="9"/>
        <v>941569.81149999995</v>
      </c>
      <c r="AH17" s="86">
        <f t="shared" si="10"/>
        <v>-209429.70649999997</v>
      </c>
      <c r="AI17" s="86" t="b">
        <f t="shared" si="11"/>
        <v>0</v>
      </c>
      <c r="AJ17" s="86">
        <f t="shared" si="18"/>
        <v>1052342.7304999998</v>
      </c>
      <c r="AK17" s="86">
        <f t="shared" si="12"/>
        <v>894491.32092499977</v>
      </c>
      <c r="AL17" s="86">
        <f t="shared" si="13"/>
        <v>-162351.21592499979</v>
      </c>
    </row>
    <row r="18" spans="1:39" s="86" customFormat="1" ht="24.75" customHeight="1">
      <c r="A18" s="116">
        <f t="shared" si="15"/>
        <v>13</v>
      </c>
      <c r="B18" s="91" t="s">
        <v>75</v>
      </c>
      <c r="C18" s="91" t="s">
        <v>89</v>
      </c>
      <c r="D18" s="91">
        <v>6</v>
      </c>
      <c r="E18" s="90" t="s">
        <v>19</v>
      </c>
      <c r="F18" s="91">
        <v>2.9</v>
      </c>
      <c r="G18" s="91">
        <v>122.14</v>
      </c>
      <c r="H18" s="91">
        <v>25.89</v>
      </c>
      <c r="I18" s="100">
        <v>96.25</v>
      </c>
      <c r="J18" s="104">
        <f t="shared" si="16"/>
        <v>8635.8039626657919</v>
      </c>
      <c r="K18" s="119">
        <f t="shared" si="17"/>
        <v>10958.723075324675</v>
      </c>
      <c r="L18" s="106">
        <v>1054777.0959999999</v>
      </c>
      <c r="M18" s="91" t="s">
        <v>20</v>
      </c>
      <c r="N18" s="91" t="s">
        <v>21</v>
      </c>
      <c r="O18" s="172"/>
      <c r="P18" s="142" t="s">
        <v>119</v>
      </c>
      <c r="Q18" s="130">
        <v>733833.82</v>
      </c>
      <c r="R18" s="147">
        <v>1110291.68</v>
      </c>
      <c r="S18" s="130">
        <f t="shared" si="3"/>
        <v>943747.92799999996</v>
      </c>
      <c r="T18" s="130">
        <f t="shared" si="4"/>
        <v>-209914.10800000001</v>
      </c>
      <c r="U18" s="130">
        <f>R18</f>
        <v>1110291.68</v>
      </c>
      <c r="V18" s="130">
        <f t="shared" si="5"/>
        <v>943747.92799999996</v>
      </c>
      <c r="W18" s="130">
        <f t="shared" si="6"/>
        <v>-209914.10800000001</v>
      </c>
      <c r="X18" s="130" t="b">
        <f t="shared" si="7"/>
        <v>0</v>
      </c>
      <c r="Y18" s="142" t="s">
        <v>278</v>
      </c>
      <c r="AB18" s="86">
        <v>733833.82</v>
      </c>
      <c r="AD18" s="86" t="b">
        <f t="shared" si="8"/>
        <v>1</v>
      </c>
      <c r="AF18" s="86">
        <f>VLOOKUP(C18,[1]房屋列表信息!$G$4:$U$104,15,FALSE)</f>
        <v>1110291.68</v>
      </c>
      <c r="AG18" s="86">
        <f t="shared" si="9"/>
        <v>943747.92799999996</v>
      </c>
      <c r="AH18" s="86">
        <f t="shared" si="10"/>
        <v>-209914.10800000001</v>
      </c>
      <c r="AI18" s="86" t="b">
        <f t="shared" si="11"/>
        <v>0</v>
      </c>
      <c r="AJ18" s="86">
        <f t="shared" si="18"/>
        <v>1054777.0959999999</v>
      </c>
      <c r="AK18" s="86">
        <f t="shared" si="12"/>
        <v>896560.53159999987</v>
      </c>
      <c r="AL18" s="86">
        <f t="shared" si="13"/>
        <v>-162726.71159999992</v>
      </c>
    </row>
    <row r="19" spans="1:39" s="86" customFormat="1" ht="24.75" customHeight="1">
      <c r="A19" s="116">
        <f t="shared" si="15"/>
        <v>14</v>
      </c>
      <c r="B19" s="91" t="s">
        <v>75</v>
      </c>
      <c r="C19" s="91" t="s">
        <v>90</v>
      </c>
      <c r="D19" s="91">
        <v>7</v>
      </c>
      <c r="E19" s="90" t="s">
        <v>23</v>
      </c>
      <c r="F19" s="91">
        <v>2.9</v>
      </c>
      <c r="G19" s="91">
        <v>88.92</v>
      </c>
      <c r="H19" s="91">
        <v>18.850000000000001</v>
      </c>
      <c r="I19" s="100">
        <v>70.069999999999993</v>
      </c>
      <c r="J19" s="104">
        <f t="shared" si="16"/>
        <v>9798.5050607287449</v>
      </c>
      <c r="K19" s="119">
        <f t="shared" si="17"/>
        <v>12434.466533466533</v>
      </c>
      <c r="L19" s="106">
        <v>871283.07</v>
      </c>
      <c r="M19" s="91" t="s">
        <v>20</v>
      </c>
      <c r="N19" s="91" t="s">
        <v>21</v>
      </c>
      <c r="O19" s="172"/>
      <c r="P19" s="130" t="s">
        <v>120</v>
      </c>
      <c r="Q19" s="141">
        <v>753858</v>
      </c>
      <c r="R19" s="130">
        <v>791283.07</v>
      </c>
      <c r="S19" s="130">
        <f t="shared" si="3"/>
        <v>672590.6094999999</v>
      </c>
      <c r="T19" s="130">
        <f t="shared" si="4"/>
        <v>81267.390500000096</v>
      </c>
      <c r="U19" s="141">
        <f>R19+80000</f>
        <v>871283.07</v>
      </c>
      <c r="V19" s="130">
        <f t="shared" si="5"/>
        <v>740590.6094999999</v>
      </c>
      <c r="W19" s="130">
        <f t="shared" si="6"/>
        <v>13267.390500000096</v>
      </c>
      <c r="X19" s="148" t="b">
        <f t="shared" si="7"/>
        <v>1</v>
      </c>
      <c r="Y19" s="130" t="e">
        <v>#N/A</v>
      </c>
      <c r="AB19" s="86" t="e">
        <v>#N/A</v>
      </c>
      <c r="AD19" s="86" t="e">
        <f t="shared" si="8"/>
        <v>#N/A</v>
      </c>
      <c r="AF19" s="86">
        <f>VLOOKUP(C19,[1]房屋列表信息!$G$4:$U$104,15,FALSE)</f>
        <v>871283.07</v>
      </c>
      <c r="AG19" s="86">
        <f t="shared" si="9"/>
        <v>740590.6094999999</v>
      </c>
      <c r="AH19" s="86">
        <f t="shared" si="10"/>
        <v>13267.390500000096</v>
      </c>
      <c r="AI19" s="203" t="b">
        <f t="shared" si="11"/>
        <v>1</v>
      </c>
      <c r="AJ19" s="86">
        <v>871283.07</v>
      </c>
      <c r="AK19" s="86">
        <f t="shared" si="12"/>
        <v>740590.6094999999</v>
      </c>
      <c r="AL19" s="86">
        <f t="shared" si="13"/>
        <v>13267.390500000096</v>
      </c>
    </row>
    <row r="20" spans="1:39" s="86" customFormat="1" ht="24.75" customHeight="1">
      <c r="A20" s="116">
        <f t="shared" si="15"/>
        <v>15</v>
      </c>
      <c r="B20" s="91" t="s">
        <v>75</v>
      </c>
      <c r="C20" s="91" t="s">
        <v>91</v>
      </c>
      <c r="D20" s="91">
        <v>7</v>
      </c>
      <c r="E20" s="90" t="s">
        <v>19</v>
      </c>
      <c r="F20" s="91">
        <v>2.9</v>
      </c>
      <c r="G20" s="91">
        <v>122.14</v>
      </c>
      <c r="H20" s="91">
        <v>25.89</v>
      </c>
      <c r="I20" s="100">
        <v>96.25</v>
      </c>
      <c r="J20" s="104">
        <f t="shared" si="16"/>
        <v>7015.7086949402328</v>
      </c>
      <c r="K20" s="119">
        <f t="shared" si="17"/>
        <v>8902.8432207792212</v>
      </c>
      <c r="L20" s="106">
        <v>856898.66</v>
      </c>
      <c r="M20" s="91" t="s">
        <v>20</v>
      </c>
      <c r="N20" s="91" t="s">
        <v>21</v>
      </c>
      <c r="O20" s="172"/>
      <c r="P20" s="142" t="s">
        <v>121</v>
      </c>
      <c r="Q20" s="148">
        <v>735527.53499999992</v>
      </c>
      <c r="R20" s="149">
        <v>1112855.3999999999</v>
      </c>
      <c r="S20" s="130">
        <f t="shared" si="3"/>
        <v>945927.08999999985</v>
      </c>
      <c r="T20" s="130">
        <f t="shared" si="4"/>
        <v>-210399.55499999993</v>
      </c>
      <c r="U20" s="130">
        <f>R20*0.77</f>
        <v>856898.65799999994</v>
      </c>
      <c r="V20" s="130">
        <f t="shared" si="5"/>
        <v>728363.85929999989</v>
      </c>
      <c r="W20" s="130">
        <f t="shared" si="6"/>
        <v>7163.6757000000216</v>
      </c>
      <c r="X20" s="148" t="b">
        <f t="shared" si="7"/>
        <v>1</v>
      </c>
      <c r="Y20" s="142" t="s">
        <v>278</v>
      </c>
      <c r="Z20" s="86" t="s">
        <v>279</v>
      </c>
      <c r="AB20" s="86">
        <v>735527.53499999992</v>
      </c>
      <c r="AD20" s="86" t="b">
        <f t="shared" si="8"/>
        <v>1</v>
      </c>
      <c r="AF20" s="86">
        <f>VLOOKUP(C20,[1]房屋列表信息!$G$4:$U$104,15,FALSE)</f>
        <v>856898.66</v>
      </c>
      <c r="AG20" s="86">
        <f t="shared" si="9"/>
        <v>728363.86100000003</v>
      </c>
      <c r="AH20" s="86">
        <f t="shared" si="10"/>
        <v>7163.6739999998827</v>
      </c>
      <c r="AI20" s="203" t="b">
        <f t="shared" si="11"/>
        <v>1</v>
      </c>
      <c r="AJ20" s="86">
        <v>856898.66</v>
      </c>
      <c r="AK20" s="86">
        <f t="shared" si="12"/>
        <v>728363.86100000003</v>
      </c>
      <c r="AL20" s="86">
        <f t="shared" si="13"/>
        <v>7163.6739999998827</v>
      </c>
    </row>
    <row r="21" spans="1:39" s="86" customFormat="1" ht="24.75" customHeight="1">
      <c r="A21" s="116">
        <f t="shared" si="15"/>
        <v>16</v>
      </c>
      <c r="B21" s="91" t="s">
        <v>75</v>
      </c>
      <c r="C21" s="91" t="s">
        <v>92</v>
      </c>
      <c r="D21" s="91">
        <v>14</v>
      </c>
      <c r="E21" s="90" t="s">
        <v>19</v>
      </c>
      <c r="F21" s="91">
        <v>2.9</v>
      </c>
      <c r="G21" s="91">
        <v>122.14</v>
      </c>
      <c r="H21" s="91">
        <v>25.89</v>
      </c>
      <c r="I21" s="100">
        <v>96.25</v>
      </c>
      <c r="J21" s="104">
        <f t="shared" si="16"/>
        <v>7124.1848960209591</v>
      </c>
      <c r="K21" s="119">
        <f t="shared" si="17"/>
        <v>9040.4981111688303</v>
      </c>
      <c r="L21" s="106">
        <v>870147.94319999998</v>
      </c>
      <c r="M21" s="91" t="s">
        <v>20</v>
      </c>
      <c r="N21" s="91" t="s">
        <v>21</v>
      </c>
      <c r="O21" s="172"/>
      <c r="P21" s="142" t="s">
        <v>122</v>
      </c>
      <c r="Q21" s="202">
        <v>747385.625</v>
      </c>
      <c r="R21" s="147">
        <v>1130796.55</v>
      </c>
      <c r="S21" s="130">
        <f t="shared" si="3"/>
        <v>961177.0675</v>
      </c>
      <c r="T21" s="130">
        <f t="shared" si="4"/>
        <v>-213791.4425</v>
      </c>
      <c r="U21" s="130">
        <f>R21*0.95</f>
        <v>1074256.7224999999</v>
      </c>
      <c r="V21" s="130">
        <f t="shared" si="5"/>
        <v>913118.21412499994</v>
      </c>
      <c r="W21" s="130">
        <f t="shared" si="6"/>
        <v>-165732.58912499994</v>
      </c>
      <c r="X21" s="130" t="b">
        <f t="shared" si="7"/>
        <v>0</v>
      </c>
      <c r="Y21" s="142" t="s">
        <v>278</v>
      </c>
      <c r="AB21" s="86">
        <v>747385.625</v>
      </c>
      <c r="AD21" s="86" t="b">
        <f t="shared" si="8"/>
        <v>1</v>
      </c>
      <c r="AF21" s="86">
        <f>VLOOKUP(C21,[1]房屋列表信息!$G$4:$U$104,15,FALSE)</f>
        <v>1074256.72</v>
      </c>
      <c r="AG21" s="86">
        <f t="shared" si="9"/>
        <v>913118.21199999994</v>
      </c>
      <c r="AH21" s="86">
        <f t="shared" si="10"/>
        <v>-165732.58699999994</v>
      </c>
      <c r="AI21" s="86" t="b">
        <f t="shared" si="11"/>
        <v>0</v>
      </c>
      <c r="AJ21" s="203">
        <f>AF21*0.81</f>
        <v>870147.94319999998</v>
      </c>
      <c r="AK21" s="86">
        <f t="shared" si="12"/>
        <v>739625.75171999994</v>
      </c>
      <c r="AL21" s="86">
        <f t="shared" si="13"/>
        <v>7759.873280000058</v>
      </c>
      <c r="AM21" s="86" t="s">
        <v>288</v>
      </c>
    </row>
    <row r="22" spans="1:39" s="86" customFormat="1" ht="24.75" customHeight="1">
      <c r="A22" s="116">
        <f t="shared" si="15"/>
        <v>17</v>
      </c>
      <c r="B22" s="91" t="s">
        <v>75</v>
      </c>
      <c r="C22" s="91" t="s">
        <v>94</v>
      </c>
      <c r="D22" s="91">
        <v>17</v>
      </c>
      <c r="E22" s="90" t="s">
        <v>19</v>
      </c>
      <c r="F22" s="91">
        <v>2.9</v>
      </c>
      <c r="G22" s="91">
        <v>122.14</v>
      </c>
      <c r="H22" s="91">
        <v>25.89</v>
      </c>
      <c r="I22" s="100">
        <v>96.25</v>
      </c>
      <c r="J22" s="104">
        <f t="shared" si="16"/>
        <v>10467.375634517766</v>
      </c>
      <c r="K22" s="119">
        <f t="shared" si="17"/>
        <v>13282.96374025974</v>
      </c>
      <c r="L22" s="106">
        <v>1278485.26</v>
      </c>
      <c r="M22" s="91" t="s">
        <v>20</v>
      </c>
      <c r="N22" s="91" t="s">
        <v>21</v>
      </c>
      <c r="O22" s="172"/>
      <c r="P22" s="130" t="s">
        <v>123</v>
      </c>
      <c r="Q22" s="141">
        <v>1096046</v>
      </c>
      <c r="R22" s="130">
        <v>1138485.26</v>
      </c>
      <c r="S22" s="130">
        <f t="shared" si="3"/>
        <v>967712.47100000002</v>
      </c>
      <c r="T22" s="130">
        <f t="shared" si="4"/>
        <v>128333.52899999998</v>
      </c>
      <c r="U22" s="141">
        <f>R22+140000</f>
        <v>1278485.26</v>
      </c>
      <c r="V22" s="130">
        <f t="shared" si="5"/>
        <v>1086712.4709999999</v>
      </c>
      <c r="W22" s="130">
        <f t="shared" si="6"/>
        <v>9333.5290000000969</v>
      </c>
      <c r="X22" s="148" t="b">
        <f t="shared" si="7"/>
        <v>1</v>
      </c>
      <c r="Y22" s="130" t="e">
        <v>#N/A</v>
      </c>
      <c r="AB22" s="86" t="e">
        <v>#N/A</v>
      </c>
      <c r="AD22" s="86" t="e">
        <f t="shared" si="8"/>
        <v>#N/A</v>
      </c>
      <c r="AF22" s="86">
        <f>VLOOKUP(C22,[1]房屋列表信息!$G$4:$U$104,15,FALSE)</f>
        <v>1278485.26</v>
      </c>
      <c r="AG22" s="86">
        <f t="shared" si="9"/>
        <v>1086712.4709999999</v>
      </c>
      <c r="AH22" s="86">
        <f t="shared" si="10"/>
        <v>9333.5290000000969</v>
      </c>
      <c r="AI22" s="203" t="b">
        <f t="shared" si="11"/>
        <v>1</v>
      </c>
      <c r="AJ22" s="86">
        <v>1278485.26</v>
      </c>
      <c r="AK22" s="86">
        <f t="shared" si="12"/>
        <v>1086712.4709999999</v>
      </c>
      <c r="AL22" s="86">
        <f t="shared" si="13"/>
        <v>9333.5290000000969</v>
      </c>
    </row>
    <row r="23" spans="1:39" s="86" customFormat="1" ht="24.75" customHeight="1">
      <c r="A23" s="116">
        <f t="shared" si="15"/>
        <v>18</v>
      </c>
      <c r="B23" s="91" t="s">
        <v>75</v>
      </c>
      <c r="C23" s="91" t="s">
        <v>95</v>
      </c>
      <c r="D23" s="91">
        <v>18</v>
      </c>
      <c r="E23" s="90" t="s">
        <v>23</v>
      </c>
      <c r="F23" s="91">
        <v>2.9</v>
      </c>
      <c r="G23" s="91">
        <v>88.92</v>
      </c>
      <c r="H23" s="91">
        <v>18.850000000000001</v>
      </c>
      <c r="I23" s="100">
        <v>70.069999999999993</v>
      </c>
      <c r="J23" s="104">
        <f t="shared" si="16"/>
        <v>10029.435110211425</v>
      </c>
      <c r="K23" s="119">
        <f t="shared" si="17"/>
        <v>12727.52062223491</v>
      </c>
      <c r="L23" s="106">
        <v>891817.37</v>
      </c>
      <c r="M23" s="91" t="s">
        <v>20</v>
      </c>
      <c r="N23" s="91" t="s">
        <v>21</v>
      </c>
      <c r="O23" s="172"/>
      <c r="P23" s="130" t="s">
        <v>124</v>
      </c>
      <c r="Q23" s="141">
        <v>773421</v>
      </c>
      <c r="R23" s="130">
        <v>811817.37</v>
      </c>
      <c r="S23" s="130">
        <f t="shared" si="3"/>
        <v>690044.76449999993</v>
      </c>
      <c r="T23" s="130">
        <f t="shared" si="4"/>
        <v>83376.235500000068</v>
      </c>
      <c r="U23" s="141">
        <f>R23+80000</f>
        <v>891817.37</v>
      </c>
      <c r="V23" s="130">
        <f t="shared" si="5"/>
        <v>758044.76449999993</v>
      </c>
      <c r="W23" s="130">
        <f t="shared" si="6"/>
        <v>15376.235500000068</v>
      </c>
      <c r="X23" s="148" t="b">
        <f t="shared" si="7"/>
        <v>1</v>
      </c>
      <c r="Y23" s="130" t="e">
        <v>#N/A</v>
      </c>
      <c r="AB23" s="86" t="e">
        <v>#N/A</v>
      </c>
      <c r="AD23" s="86" t="e">
        <f t="shared" si="8"/>
        <v>#N/A</v>
      </c>
      <c r="AF23" s="86">
        <f>VLOOKUP(C23,[1]房屋列表信息!$G$4:$U$104,15,FALSE)</f>
        <v>891817.37</v>
      </c>
      <c r="AG23" s="86">
        <f t="shared" si="9"/>
        <v>758044.76449999993</v>
      </c>
      <c r="AH23" s="86">
        <f t="shared" si="10"/>
        <v>15376.235500000068</v>
      </c>
      <c r="AI23" s="203" t="b">
        <f t="shared" si="11"/>
        <v>1</v>
      </c>
      <c r="AJ23" s="86">
        <v>891817.37</v>
      </c>
      <c r="AK23" s="86">
        <f t="shared" si="12"/>
        <v>758044.76449999993</v>
      </c>
      <c r="AL23" s="86">
        <f t="shared" si="13"/>
        <v>15376.235500000068</v>
      </c>
    </row>
    <row r="24" spans="1:39" s="86" customFormat="1" ht="24.75" customHeight="1">
      <c r="A24" s="116">
        <f t="shared" si="15"/>
        <v>19</v>
      </c>
      <c r="B24" s="91" t="s">
        <v>75</v>
      </c>
      <c r="C24" s="91" t="s">
        <v>96</v>
      </c>
      <c r="D24" s="91">
        <v>18</v>
      </c>
      <c r="E24" s="90" t="s">
        <v>19</v>
      </c>
      <c r="F24" s="91">
        <v>2.9</v>
      </c>
      <c r="G24" s="91">
        <v>122.14</v>
      </c>
      <c r="H24" s="91">
        <v>25.89</v>
      </c>
      <c r="I24" s="100">
        <v>96.25</v>
      </c>
      <c r="J24" s="104">
        <f t="shared" si="16"/>
        <v>7232.6770263631897</v>
      </c>
      <c r="K24" s="119">
        <f t="shared" si="17"/>
        <v>9178.1732155844165</v>
      </c>
      <c r="L24" s="106">
        <v>883399.17200000002</v>
      </c>
      <c r="M24" s="91" t="s">
        <v>20</v>
      </c>
      <c r="N24" s="91" t="s">
        <v>21</v>
      </c>
      <c r="O24" s="172"/>
      <c r="P24" s="142" t="s">
        <v>125</v>
      </c>
      <c r="Q24" s="202">
        <v>754161.875</v>
      </c>
      <c r="R24" s="147">
        <v>1141047.76</v>
      </c>
      <c r="S24" s="130">
        <f t="shared" si="3"/>
        <v>969890.59600000002</v>
      </c>
      <c r="T24" s="130">
        <f t="shared" si="4"/>
        <v>-215728.72100000002</v>
      </c>
      <c r="U24" s="130">
        <f>R24*0.98</f>
        <v>1118226.8048</v>
      </c>
      <c r="V24" s="130">
        <f t="shared" si="5"/>
        <v>950492.78408000001</v>
      </c>
      <c r="W24" s="130">
        <f t="shared" si="6"/>
        <v>-196330.90908000001</v>
      </c>
      <c r="X24" s="130" t="b">
        <f t="shared" si="7"/>
        <v>0</v>
      </c>
      <c r="Y24" s="142" t="s">
        <v>278</v>
      </c>
      <c r="AB24" s="86">
        <v>754161.875</v>
      </c>
      <c r="AD24" s="86" t="b">
        <f t="shared" si="8"/>
        <v>1</v>
      </c>
      <c r="AF24" s="86">
        <f>VLOOKUP(C24,[1]房屋列表信息!$G$4:$U$104,15,FALSE)</f>
        <v>1118226.8</v>
      </c>
      <c r="AG24" s="86">
        <f t="shared" si="9"/>
        <v>950492.78</v>
      </c>
      <c r="AH24" s="86">
        <f t="shared" si="10"/>
        <v>-196330.90500000003</v>
      </c>
      <c r="AI24" s="86" t="b">
        <f t="shared" si="11"/>
        <v>0</v>
      </c>
      <c r="AJ24" s="86">
        <f>AF24*0.79</f>
        <v>883399.17200000002</v>
      </c>
      <c r="AK24" s="86">
        <f t="shared" si="12"/>
        <v>750889.29619999998</v>
      </c>
      <c r="AL24" s="86">
        <f t="shared" si="13"/>
        <v>3272.5788000000175</v>
      </c>
    </row>
    <row r="25" spans="1:39" s="86" customFormat="1" ht="24.75" customHeight="1">
      <c r="A25" s="116">
        <f t="shared" si="15"/>
        <v>20</v>
      </c>
      <c r="B25" s="91" t="s">
        <v>75</v>
      </c>
      <c r="C25" s="91" t="s">
        <v>97</v>
      </c>
      <c r="D25" s="91">
        <v>18</v>
      </c>
      <c r="E25" s="90" t="s">
        <v>19</v>
      </c>
      <c r="F25" s="91">
        <v>2.9</v>
      </c>
      <c r="G25" s="91">
        <v>122.21</v>
      </c>
      <c r="H25" s="91">
        <v>25.91</v>
      </c>
      <c r="I25" s="100">
        <v>96.3</v>
      </c>
      <c r="J25" s="104">
        <f t="shared" si="16"/>
        <v>7245.3534898944445</v>
      </c>
      <c r="K25" s="119">
        <f t="shared" si="17"/>
        <v>9194.7523364485987</v>
      </c>
      <c r="L25" s="106">
        <v>885454.65</v>
      </c>
      <c r="M25" s="91" t="s">
        <v>20</v>
      </c>
      <c r="N25" s="91" t="s">
        <v>21</v>
      </c>
      <c r="O25" s="172"/>
      <c r="P25" s="148" t="s">
        <v>126</v>
      </c>
      <c r="Q25" s="130">
        <v>760039.49</v>
      </c>
      <c r="R25" s="147">
        <v>1149941.1100000001</v>
      </c>
      <c r="S25" s="130">
        <f t="shared" si="3"/>
        <v>977449.94350000005</v>
      </c>
      <c r="T25" s="130">
        <f t="shared" si="4"/>
        <v>-217410.45350000006</v>
      </c>
      <c r="U25" s="148">
        <f>R25*0.77</f>
        <v>885454.65470000007</v>
      </c>
      <c r="V25" s="130">
        <f t="shared" si="5"/>
        <v>752636.45649500005</v>
      </c>
      <c r="W25" s="130">
        <f t="shared" si="6"/>
        <v>7403.0335049999412</v>
      </c>
      <c r="X25" s="130" t="b">
        <f t="shared" si="7"/>
        <v>1</v>
      </c>
      <c r="Y25" s="130" t="s">
        <v>278</v>
      </c>
      <c r="Z25" s="86" t="s">
        <v>279</v>
      </c>
      <c r="AB25" s="86">
        <v>760039.49</v>
      </c>
      <c r="AD25" s="86" t="b">
        <f t="shared" si="8"/>
        <v>1</v>
      </c>
      <c r="AF25" s="86">
        <f>VLOOKUP(C25,[1]房屋列表信息!$G$4:$U$104,15,FALSE)</f>
        <v>885454.65</v>
      </c>
      <c r="AG25" s="86">
        <f t="shared" si="9"/>
        <v>752636.45250000001</v>
      </c>
      <c r="AH25" s="86">
        <f t="shared" si="10"/>
        <v>7403.0374999999767</v>
      </c>
      <c r="AI25" s="203" t="b">
        <f t="shared" si="11"/>
        <v>1</v>
      </c>
      <c r="AJ25" s="86">
        <v>885454.65</v>
      </c>
      <c r="AK25" s="86">
        <f t="shared" si="12"/>
        <v>752636.45250000001</v>
      </c>
      <c r="AL25" s="86">
        <f t="shared" si="13"/>
        <v>7403.0374999999767</v>
      </c>
    </row>
    <row r="26" spans="1:39" s="86" customFormat="1" ht="24.75" customHeight="1">
      <c r="A26" s="116">
        <f t="shared" si="15"/>
        <v>21</v>
      </c>
      <c r="B26" s="91" t="s">
        <v>75</v>
      </c>
      <c r="C26" s="91" t="s">
        <v>98</v>
      </c>
      <c r="D26" s="91">
        <v>21</v>
      </c>
      <c r="E26" s="90" t="s">
        <v>23</v>
      </c>
      <c r="F26" s="91">
        <v>2.9</v>
      </c>
      <c r="G26" s="91">
        <v>88.92</v>
      </c>
      <c r="H26" s="91">
        <v>18.850000000000001</v>
      </c>
      <c r="I26" s="100">
        <v>70.069999999999993</v>
      </c>
      <c r="J26" s="104">
        <f t="shared" si="16"/>
        <v>7082.6650157444892</v>
      </c>
      <c r="K26" s="119">
        <f t="shared" si="17"/>
        <v>8988.0201684030253</v>
      </c>
      <c r="L26" s="106">
        <v>629790.57319999998</v>
      </c>
      <c r="M26" s="91" t="s">
        <v>20</v>
      </c>
      <c r="N26" s="91" t="s">
        <v>21</v>
      </c>
      <c r="O26" s="172"/>
      <c r="P26" s="142" t="s">
        <v>127</v>
      </c>
      <c r="Q26" s="202">
        <v>537794.47499999998</v>
      </c>
      <c r="R26" s="147">
        <v>813682.91</v>
      </c>
      <c r="S26" s="130">
        <f t="shared" si="3"/>
        <v>691630.47349999996</v>
      </c>
      <c r="T26" s="130">
        <f t="shared" si="4"/>
        <v>-153835.99849999999</v>
      </c>
      <c r="U26" s="130">
        <f>R26*0.9</f>
        <v>732314.61900000006</v>
      </c>
      <c r="V26" s="130">
        <f t="shared" si="5"/>
        <v>622467.42615000007</v>
      </c>
      <c r="W26" s="130">
        <f t="shared" si="6"/>
        <v>-84672.951150000095</v>
      </c>
      <c r="X26" s="130" t="b">
        <f t="shared" si="7"/>
        <v>0</v>
      </c>
      <c r="Y26" s="142" t="s">
        <v>278</v>
      </c>
      <c r="AB26" s="86">
        <v>537794.47499999998</v>
      </c>
      <c r="AD26" s="86" t="b">
        <f t="shared" si="8"/>
        <v>1</v>
      </c>
      <c r="AF26" s="86">
        <f>VLOOKUP(C26,[1]房屋列表信息!$G$4:$U$104,15,FALSE)</f>
        <v>732314.62</v>
      </c>
      <c r="AG26" s="86">
        <f t="shared" si="9"/>
        <v>622467.42700000003</v>
      </c>
      <c r="AH26" s="86">
        <f t="shared" si="10"/>
        <v>-84672.952000000048</v>
      </c>
      <c r="AI26" s="86" t="b">
        <f t="shared" si="11"/>
        <v>0</v>
      </c>
      <c r="AJ26" s="203">
        <f>AF26*0.86</f>
        <v>629790.57319999998</v>
      </c>
      <c r="AK26" s="86">
        <f t="shared" si="12"/>
        <v>535321.98722000001</v>
      </c>
      <c r="AL26" s="86">
        <f t="shared" si="13"/>
        <v>2472.4877799999667</v>
      </c>
      <c r="AM26" s="86" t="s">
        <v>288</v>
      </c>
    </row>
    <row r="27" spans="1:39" s="86" customFormat="1" ht="24.75" customHeight="1">
      <c r="A27" s="116">
        <f t="shared" si="15"/>
        <v>22</v>
      </c>
      <c r="B27" s="91" t="s">
        <v>75</v>
      </c>
      <c r="C27" s="91" t="s">
        <v>99</v>
      </c>
      <c r="D27" s="91">
        <v>23</v>
      </c>
      <c r="E27" s="90" t="s">
        <v>19</v>
      </c>
      <c r="F27" s="91">
        <v>2.9</v>
      </c>
      <c r="G27" s="91">
        <v>122.14</v>
      </c>
      <c r="H27" s="91">
        <v>25.89</v>
      </c>
      <c r="I27" s="100">
        <v>96.25</v>
      </c>
      <c r="J27" s="104">
        <f t="shared" si="16"/>
        <v>7177.285492058294</v>
      </c>
      <c r="K27" s="119">
        <f t="shared" si="17"/>
        <v>9107.8820779220787</v>
      </c>
      <c r="L27" s="106">
        <v>876633.65</v>
      </c>
      <c r="M27" s="91" t="s">
        <v>20</v>
      </c>
      <c r="N27" s="91" t="s">
        <v>21</v>
      </c>
      <c r="O27" s="172"/>
      <c r="P27" s="148" t="s">
        <v>128</v>
      </c>
      <c r="Q27" s="130">
        <v>752467.46499999997</v>
      </c>
      <c r="R27" s="147">
        <v>1138485.26</v>
      </c>
      <c r="S27" s="130">
        <f t="shared" si="3"/>
        <v>967712.47100000002</v>
      </c>
      <c r="T27" s="130">
        <f t="shared" si="4"/>
        <v>-215245.00600000005</v>
      </c>
      <c r="U27" s="130">
        <f>R27*0.77</f>
        <v>876633.65020000003</v>
      </c>
      <c r="V27" s="130">
        <f t="shared" si="5"/>
        <v>745138.60267000005</v>
      </c>
      <c r="W27" s="130">
        <f t="shared" si="6"/>
        <v>7328.8623299999163</v>
      </c>
      <c r="X27" s="130" t="b">
        <f t="shared" si="7"/>
        <v>1</v>
      </c>
      <c r="Y27" s="130" t="s">
        <v>278</v>
      </c>
      <c r="Z27" s="86" t="s">
        <v>279</v>
      </c>
      <c r="AB27" s="86">
        <v>752467.46499999997</v>
      </c>
      <c r="AD27" s="86" t="b">
        <f t="shared" si="8"/>
        <v>1</v>
      </c>
      <c r="AF27" s="86">
        <f>VLOOKUP(C27,[1]房屋列表信息!$G$4:$U$104,15,FALSE)</f>
        <v>876633.65</v>
      </c>
      <c r="AG27" s="86">
        <f t="shared" si="9"/>
        <v>745138.60250000004</v>
      </c>
      <c r="AH27" s="86">
        <f t="shared" si="10"/>
        <v>7328.8624999999302</v>
      </c>
      <c r="AI27" s="203" t="b">
        <f t="shared" si="11"/>
        <v>1</v>
      </c>
      <c r="AJ27" s="86">
        <v>876633.65</v>
      </c>
      <c r="AK27" s="86">
        <f t="shared" si="12"/>
        <v>745138.60250000004</v>
      </c>
      <c r="AL27" s="86">
        <f t="shared" si="13"/>
        <v>7328.8624999999302</v>
      </c>
    </row>
    <row r="28" spans="1:39" s="86" customFormat="1" ht="24.75" customHeight="1">
      <c r="A28" s="116">
        <f t="shared" si="15"/>
        <v>23</v>
      </c>
      <c r="B28" s="91" t="s">
        <v>75</v>
      </c>
      <c r="C28" s="91" t="s">
        <v>100</v>
      </c>
      <c r="D28" s="91">
        <v>24</v>
      </c>
      <c r="E28" s="90" t="s">
        <v>19</v>
      </c>
      <c r="F28" s="91">
        <v>2.9</v>
      </c>
      <c r="G28" s="91">
        <v>122.14</v>
      </c>
      <c r="H28" s="91">
        <v>25.89</v>
      </c>
      <c r="I28" s="100">
        <v>96.25</v>
      </c>
      <c r="J28" s="104">
        <f t="shared" si="16"/>
        <v>8835.151981332896</v>
      </c>
      <c r="K28" s="119">
        <f t="shared" si="17"/>
        <v>11211.693122077922</v>
      </c>
      <c r="L28" s="106">
        <v>1079125.463</v>
      </c>
      <c r="M28" s="91" t="s">
        <v>20</v>
      </c>
      <c r="N28" s="91" t="s">
        <v>21</v>
      </c>
      <c r="O28" s="172"/>
      <c r="P28" s="130" t="s">
        <v>129</v>
      </c>
      <c r="Q28" s="130">
        <v>750773.75</v>
      </c>
      <c r="R28" s="147">
        <v>1135921.54</v>
      </c>
      <c r="S28" s="130">
        <f t="shared" si="3"/>
        <v>965533.30900000001</v>
      </c>
      <c r="T28" s="130">
        <f t="shared" si="4"/>
        <v>-214759.55900000001</v>
      </c>
      <c r="U28" s="130">
        <f>R28</f>
        <v>1135921.54</v>
      </c>
      <c r="V28" s="130">
        <f t="shared" si="5"/>
        <v>965533.30900000001</v>
      </c>
      <c r="W28" s="130">
        <f t="shared" si="6"/>
        <v>-214759.55900000001</v>
      </c>
      <c r="X28" s="130" t="b">
        <f t="shared" si="7"/>
        <v>0</v>
      </c>
      <c r="Y28" s="130" t="s">
        <v>278</v>
      </c>
      <c r="AB28" s="86">
        <v>750773.75</v>
      </c>
      <c r="AD28" s="86" t="b">
        <f t="shared" si="8"/>
        <v>1</v>
      </c>
      <c r="AF28" s="86">
        <f>VLOOKUP(C28,[1]房屋列表信息!$G$4:$U$104,15,FALSE)</f>
        <v>1135921.54</v>
      </c>
      <c r="AG28" s="86">
        <f t="shared" si="9"/>
        <v>965533.30900000001</v>
      </c>
      <c r="AH28" s="86">
        <f t="shared" si="10"/>
        <v>-214759.55900000001</v>
      </c>
      <c r="AI28" s="86" t="b">
        <f t="shared" si="11"/>
        <v>0</v>
      </c>
      <c r="AJ28" s="86">
        <f t="shared" si="18"/>
        <v>1079125.463</v>
      </c>
      <c r="AK28" s="86">
        <f t="shared" si="12"/>
        <v>917256.64354999992</v>
      </c>
      <c r="AL28" s="86">
        <f t="shared" si="13"/>
        <v>-166482.89354999992</v>
      </c>
    </row>
    <row r="29" spans="1:39" s="86" customFormat="1" ht="24.75" customHeight="1">
      <c r="A29" s="116">
        <f t="shared" si="15"/>
        <v>24</v>
      </c>
      <c r="B29" s="91" t="s">
        <v>75</v>
      </c>
      <c r="C29" s="91" t="s">
        <v>101</v>
      </c>
      <c r="D29" s="91">
        <v>25</v>
      </c>
      <c r="E29" s="90" t="s">
        <v>23</v>
      </c>
      <c r="F29" s="91">
        <v>2.9</v>
      </c>
      <c r="G29" s="91">
        <v>88.92</v>
      </c>
      <c r="H29" s="91">
        <v>18.850000000000001</v>
      </c>
      <c r="I29" s="100">
        <v>70.069999999999993</v>
      </c>
      <c r="J29" s="104">
        <f t="shared" si="16"/>
        <v>9966.455128205127</v>
      </c>
      <c r="K29" s="119">
        <f t="shared" si="17"/>
        <v>12647.597973455117</v>
      </c>
      <c r="L29" s="106">
        <v>886217.19</v>
      </c>
      <c r="M29" s="91" t="s">
        <v>20</v>
      </c>
      <c r="N29" s="91" t="s">
        <v>21</v>
      </c>
      <c r="O29" s="172"/>
      <c r="P29" s="130" t="s">
        <v>130</v>
      </c>
      <c r="Q29" s="141">
        <v>768086</v>
      </c>
      <c r="R29" s="130">
        <v>806217.19</v>
      </c>
      <c r="S29" s="130">
        <f t="shared" si="3"/>
        <v>685284.61149999988</v>
      </c>
      <c r="T29" s="130">
        <f t="shared" si="4"/>
        <v>82801.388500000117</v>
      </c>
      <c r="U29" s="141">
        <f>R29+80000</f>
        <v>886217.19</v>
      </c>
      <c r="V29" s="130">
        <f t="shared" si="5"/>
        <v>753284.61149999988</v>
      </c>
      <c r="W29" s="130">
        <f t="shared" si="6"/>
        <v>14801.388500000117</v>
      </c>
      <c r="X29" s="148" t="b">
        <f t="shared" si="7"/>
        <v>1</v>
      </c>
      <c r="Y29" s="130" t="e">
        <v>#N/A</v>
      </c>
      <c r="AB29" s="86" t="e">
        <v>#N/A</v>
      </c>
      <c r="AD29" s="86" t="e">
        <f t="shared" si="8"/>
        <v>#N/A</v>
      </c>
      <c r="AF29" s="86">
        <f>VLOOKUP(C29,[1]房屋列表信息!$G$4:$U$104,15,FALSE)</f>
        <v>886217.19</v>
      </c>
      <c r="AG29" s="86">
        <f t="shared" si="9"/>
        <v>753284.61149999988</v>
      </c>
      <c r="AH29" s="86">
        <f t="shared" si="10"/>
        <v>14801.388500000117</v>
      </c>
      <c r="AI29" s="203" t="b">
        <f t="shared" si="11"/>
        <v>1</v>
      </c>
      <c r="AJ29" s="86">
        <v>886217.19</v>
      </c>
      <c r="AK29" s="86">
        <f t="shared" si="12"/>
        <v>753284.61149999988</v>
      </c>
      <c r="AL29" s="86">
        <f t="shared" si="13"/>
        <v>14801.388500000117</v>
      </c>
    </row>
    <row r="30" spans="1:39" s="86" customFormat="1" ht="24.75" customHeight="1">
      <c r="A30" s="116">
        <f t="shared" si="15"/>
        <v>25</v>
      </c>
      <c r="B30" s="91" t="s">
        <v>75</v>
      </c>
      <c r="C30" s="91" t="s">
        <v>102</v>
      </c>
      <c r="D30" s="91">
        <v>25</v>
      </c>
      <c r="E30" s="90" t="s">
        <v>19</v>
      </c>
      <c r="F30" s="91">
        <v>2.9</v>
      </c>
      <c r="G30" s="91">
        <v>122.14</v>
      </c>
      <c r="H30" s="91">
        <v>25.89</v>
      </c>
      <c r="I30" s="100">
        <v>96.25</v>
      </c>
      <c r="J30" s="104">
        <f t="shared" ref="J30:J32" si="20">L30/G30</f>
        <v>7144.9686425413456</v>
      </c>
      <c r="K30" s="119">
        <f t="shared" ref="K30:K32" si="21">L30/I30</f>
        <v>9066.8724155844156</v>
      </c>
      <c r="L30" s="106">
        <v>872686.47</v>
      </c>
      <c r="M30" s="91"/>
      <c r="N30" s="91" t="s">
        <v>21</v>
      </c>
      <c r="O30" s="172"/>
      <c r="P30" s="148" t="s">
        <v>131</v>
      </c>
      <c r="Q30" s="130">
        <v>749080.03499999992</v>
      </c>
      <c r="R30" s="147">
        <v>1133359.05</v>
      </c>
      <c r="S30" s="130">
        <f t="shared" si="3"/>
        <v>963355.1925</v>
      </c>
      <c r="T30" s="130">
        <f t="shared" si="4"/>
        <v>-214275.15750000009</v>
      </c>
      <c r="U30" s="130">
        <f>R30*0.77</f>
        <v>872686.46850000008</v>
      </c>
      <c r="V30" s="130">
        <f t="shared" si="5"/>
        <v>741783.49822499999</v>
      </c>
      <c r="W30" s="130">
        <f t="shared" si="6"/>
        <v>7296.5367749999277</v>
      </c>
      <c r="X30" s="130" t="b">
        <f t="shared" si="7"/>
        <v>1</v>
      </c>
      <c r="Y30" s="130" t="s">
        <v>278</v>
      </c>
      <c r="Z30" s="86" t="s">
        <v>279</v>
      </c>
      <c r="AB30" s="86">
        <v>749080.03499999992</v>
      </c>
      <c r="AD30" s="86" t="b">
        <f t="shared" si="8"/>
        <v>1</v>
      </c>
      <c r="AF30" s="86">
        <f>VLOOKUP(C30,[1]房屋列表信息!$G$4:$U$104,15,FALSE)</f>
        <v>872686.47</v>
      </c>
      <c r="AG30" s="86">
        <f t="shared" si="9"/>
        <v>741783.49949999992</v>
      </c>
      <c r="AH30" s="86">
        <f t="shared" si="10"/>
        <v>7296.5354999999981</v>
      </c>
      <c r="AI30" s="203" t="b">
        <f t="shared" si="11"/>
        <v>1</v>
      </c>
      <c r="AJ30" s="86">
        <v>872686.47</v>
      </c>
      <c r="AK30" s="86">
        <f t="shared" si="12"/>
        <v>741783.49949999992</v>
      </c>
      <c r="AL30" s="86">
        <f t="shared" si="13"/>
        <v>7296.5354999999981</v>
      </c>
    </row>
    <row r="31" spans="1:39" s="86" customFormat="1" ht="24.75" customHeight="1">
      <c r="A31" s="116">
        <f t="shared" si="15"/>
        <v>26</v>
      </c>
      <c r="B31" s="91" t="s">
        <v>75</v>
      </c>
      <c r="C31" s="91" t="s">
        <v>103</v>
      </c>
      <c r="D31" s="91">
        <v>26</v>
      </c>
      <c r="E31" s="90" t="s">
        <v>23</v>
      </c>
      <c r="F31" s="91">
        <v>2.9</v>
      </c>
      <c r="G31" s="91">
        <v>88.92</v>
      </c>
      <c r="H31" s="91">
        <v>18.850000000000001</v>
      </c>
      <c r="I31" s="100">
        <v>70.069999999999993</v>
      </c>
      <c r="J31" s="104">
        <f t="shared" si="20"/>
        <v>9608.0732118758424</v>
      </c>
      <c r="K31" s="119">
        <f t="shared" si="21"/>
        <v>12192.805337519625</v>
      </c>
      <c r="L31" s="106">
        <v>854349.87</v>
      </c>
      <c r="M31" s="91"/>
      <c r="N31" s="91" t="s">
        <v>21</v>
      </c>
      <c r="O31" s="172"/>
      <c r="P31" s="130" t="s">
        <v>132</v>
      </c>
      <c r="Q31" s="130">
        <v>573696.75</v>
      </c>
      <c r="R31" s="130">
        <v>804349.87</v>
      </c>
      <c r="S31" s="130">
        <f t="shared" si="3"/>
        <v>683697.38949999993</v>
      </c>
      <c r="T31" s="130">
        <f t="shared" si="4"/>
        <v>-110000.63949999993</v>
      </c>
      <c r="U31" s="130">
        <f>R31+50000</f>
        <v>854349.87</v>
      </c>
      <c r="V31" s="130">
        <f t="shared" si="5"/>
        <v>726197.38949999993</v>
      </c>
      <c r="W31" s="130">
        <f t="shared" si="6"/>
        <v>-152500.63949999993</v>
      </c>
      <c r="X31" s="130" t="b">
        <f t="shared" si="7"/>
        <v>0</v>
      </c>
      <c r="Y31" s="130" t="s">
        <v>277</v>
      </c>
      <c r="AB31" s="86" t="e">
        <v>#N/A</v>
      </c>
      <c r="AD31" s="86" t="e">
        <f t="shared" si="8"/>
        <v>#N/A</v>
      </c>
      <c r="AF31" s="86">
        <f>VLOOKUP(C31,[1]房屋列表信息!$G$4:$U$104,15,FALSE)</f>
        <v>854349.87</v>
      </c>
      <c r="AG31" s="86">
        <f t="shared" si="9"/>
        <v>726197.38949999993</v>
      </c>
      <c r="AH31" s="86">
        <f t="shared" si="10"/>
        <v>-152500.63949999993</v>
      </c>
      <c r="AI31" s="86" t="b">
        <f t="shared" si="11"/>
        <v>0</v>
      </c>
      <c r="AJ31" s="86">
        <f>AF31*1</f>
        <v>854349.87</v>
      </c>
      <c r="AK31" s="86">
        <f t="shared" si="12"/>
        <v>726197.38949999993</v>
      </c>
      <c r="AL31" s="86">
        <f t="shared" si="13"/>
        <v>-152500.63949999993</v>
      </c>
    </row>
    <row r="32" spans="1:39" s="86" customFormat="1" ht="24.75" customHeight="1">
      <c r="A32" s="116">
        <f t="shared" si="15"/>
        <v>27</v>
      </c>
      <c r="B32" s="91" t="s">
        <v>75</v>
      </c>
      <c r="C32" s="91" t="s">
        <v>104</v>
      </c>
      <c r="D32" s="91">
        <v>26</v>
      </c>
      <c r="E32" s="90" t="s">
        <v>23</v>
      </c>
      <c r="F32" s="91">
        <v>2.9</v>
      </c>
      <c r="G32" s="91">
        <v>88.91</v>
      </c>
      <c r="H32" s="91">
        <v>18.850000000000001</v>
      </c>
      <c r="I32" s="100">
        <v>70.06</v>
      </c>
      <c r="J32" s="104">
        <f t="shared" si="20"/>
        <v>9501.7864132268587</v>
      </c>
      <c r="K32" s="119">
        <f t="shared" si="21"/>
        <v>12058.290465315444</v>
      </c>
      <c r="L32" s="106">
        <v>844803.83</v>
      </c>
      <c r="M32" s="91"/>
      <c r="N32" s="91" t="s">
        <v>21</v>
      </c>
      <c r="O32" s="172"/>
      <c r="P32" s="130" t="s">
        <v>133</v>
      </c>
      <c r="Q32" s="130">
        <v>566887.5</v>
      </c>
      <c r="R32" s="130">
        <v>794803.83</v>
      </c>
      <c r="S32" s="130">
        <f t="shared" si="3"/>
        <v>675583.25549999997</v>
      </c>
      <c r="T32" s="130">
        <f t="shared" si="4"/>
        <v>-108695.75549999997</v>
      </c>
      <c r="U32" s="130">
        <f>R32+50000</f>
        <v>844803.83</v>
      </c>
      <c r="V32" s="130">
        <f t="shared" si="5"/>
        <v>718083.25549999997</v>
      </c>
      <c r="W32" s="130">
        <f t="shared" si="6"/>
        <v>-151195.75549999997</v>
      </c>
      <c r="X32" s="130" t="b">
        <f t="shared" si="7"/>
        <v>0</v>
      </c>
      <c r="Y32" s="130" t="s">
        <v>277</v>
      </c>
      <c r="AB32" s="86" t="e">
        <v>#N/A</v>
      </c>
      <c r="AD32" s="86" t="e">
        <f t="shared" si="8"/>
        <v>#N/A</v>
      </c>
      <c r="AF32" s="86">
        <f>VLOOKUP(C32,[1]房屋列表信息!$G$4:$U$104,15,FALSE)</f>
        <v>844803.83</v>
      </c>
      <c r="AG32" s="86">
        <f t="shared" si="9"/>
        <v>718083.25549999997</v>
      </c>
      <c r="AH32" s="86">
        <f t="shared" si="10"/>
        <v>-151195.75549999997</v>
      </c>
      <c r="AI32" s="86" t="b">
        <f t="shared" si="11"/>
        <v>0</v>
      </c>
      <c r="AJ32" s="86">
        <f>AF32</f>
        <v>844803.83</v>
      </c>
      <c r="AK32" s="86">
        <f t="shared" si="12"/>
        <v>718083.25549999997</v>
      </c>
      <c r="AL32" s="86">
        <f t="shared" si="13"/>
        <v>-151195.75549999997</v>
      </c>
    </row>
    <row r="33" spans="1:38" s="86" customFormat="1" ht="24.75" customHeight="1">
      <c r="A33" s="116">
        <f t="shared" si="15"/>
        <v>28</v>
      </c>
      <c r="B33" s="91" t="s">
        <v>75</v>
      </c>
      <c r="C33" s="91" t="s">
        <v>105</v>
      </c>
      <c r="D33" s="91">
        <v>26</v>
      </c>
      <c r="E33" s="90" t="s">
        <v>19</v>
      </c>
      <c r="F33" s="91">
        <v>2.9</v>
      </c>
      <c r="G33" s="91">
        <v>122.14</v>
      </c>
      <c r="H33" s="91">
        <v>25.89</v>
      </c>
      <c r="I33" s="100">
        <v>96.25</v>
      </c>
      <c r="J33" s="104">
        <f t="shared" ref="J33:J34" si="22">L33/G33</f>
        <v>9258.2000163746525</v>
      </c>
      <c r="K33" s="119">
        <f t="shared" ref="K33:K34" si="23">L33/I33</f>
        <v>11748.535584415586</v>
      </c>
      <c r="L33" s="106">
        <v>1130796.55</v>
      </c>
      <c r="M33" s="91" t="s">
        <v>20</v>
      </c>
      <c r="N33" s="91" t="s">
        <v>21</v>
      </c>
      <c r="O33" s="172"/>
      <c r="P33" s="130" t="s">
        <v>134</v>
      </c>
      <c r="Q33" s="130">
        <v>806531.25</v>
      </c>
      <c r="R33" s="130">
        <v>1130796.55</v>
      </c>
      <c r="S33" s="130">
        <f t="shared" si="3"/>
        <v>961177.0675</v>
      </c>
      <c r="T33" s="130">
        <f t="shared" si="4"/>
        <v>-154645.8175</v>
      </c>
      <c r="U33" s="130">
        <f t="shared" ref="U33:U34" si="24">R33</f>
        <v>1130796.55</v>
      </c>
      <c r="V33" s="130">
        <f t="shared" si="5"/>
        <v>961177.0675</v>
      </c>
      <c r="W33" s="130">
        <f t="shared" si="6"/>
        <v>-154645.8175</v>
      </c>
      <c r="X33" s="130" t="b">
        <f t="shared" si="7"/>
        <v>0</v>
      </c>
      <c r="Y33" s="130" t="s">
        <v>277</v>
      </c>
      <c r="AB33" s="86" t="e">
        <v>#N/A</v>
      </c>
      <c r="AD33" s="86" t="e">
        <f t="shared" si="8"/>
        <v>#N/A</v>
      </c>
      <c r="AF33" s="86">
        <f>VLOOKUP(C33,[1]房屋列表信息!$G$4:$U$104,15,FALSE)</f>
        <v>1130796.55</v>
      </c>
      <c r="AG33" s="86">
        <f t="shared" si="9"/>
        <v>961177.0675</v>
      </c>
      <c r="AH33" s="86">
        <f t="shared" si="10"/>
        <v>-154645.8175</v>
      </c>
      <c r="AI33" s="86" t="b">
        <f t="shared" si="11"/>
        <v>0</v>
      </c>
      <c r="AJ33" s="86">
        <f>AF33*1</f>
        <v>1130796.55</v>
      </c>
      <c r="AK33" s="86">
        <f t="shared" si="12"/>
        <v>961177.0675</v>
      </c>
      <c r="AL33" s="86">
        <f t="shared" si="13"/>
        <v>-154645.8175</v>
      </c>
    </row>
    <row r="34" spans="1:38" s="86" customFormat="1" ht="24.75" customHeight="1">
      <c r="A34" s="116">
        <f t="shared" si="15"/>
        <v>29</v>
      </c>
      <c r="B34" s="91" t="s">
        <v>75</v>
      </c>
      <c r="C34" s="91" t="s">
        <v>106</v>
      </c>
      <c r="D34" s="91">
        <v>26</v>
      </c>
      <c r="E34" s="90" t="s">
        <v>19</v>
      </c>
      <c r="F34" s="91">
        <v>2.9</v>
      </c>
      <c r="G34" s="91">
        <v>122.21</v>
      </c>
      <c r="H34" s="91">
        <v>25.91</v>
      </c>
      <c r="I34" s="100">
        <v>96.3</v>
      </c>
      <c r="J34" s="104">
        <f t="shared" si="22"/>
        <v>9325.6000327305464</v>
      </c>
      <c r="K34" s="119">
        <f t="shared" si="23"/>
        <v>11834.699688473522</v>
      </c>
      <c r="L34" s="106">
        <v>1139681.58</v>
      </c>
      <c r="M34" s="91" t="s">
        <v>20</v>
      </c>
      <c r="N34" s="91" t="s">
        <v>21</v>
      </c>
      <c r="O34" s="172"/>
      <c r="P34" s="130" t="s">
        <v>135</v>
      </c>
      <c r="Q34" s="130">
        <v>812868</v>
      </c>
      <c r="R34" s="130">
        <v>1139681.58</v>
      </c>
      <c r="S34" s="130">
        <f t="shared" si="3"/>
        <v>968729.34299999999</v>
      </c>
      <c r="T34" s="130">
        <f t="shared" si="4"/>
        <v>-155861.34299999999</v>
      </c>
      <c r="U34" s="130">
        <f t="shared" si="24"/>
        <v>1139681.58</v>
      </c>
      <c r="V34" s="130">
        <f t="shared" si="5"/>
        <v>968729.34299999999</v>
      </c>
      <c r="W34" s="130">
        <f t="shared" si="6"/>
        <v>-155861.34299999999</v>
      </c>
      <c r="X34" s="130" t="b">
        <f t="shared" si="7"/>
        <v>0</v>
      </c>
      <c r="Y34" s="130" t="s">
        <v>277</v>
      </c>
      <c r="AB34" s="86" t="e">
        <v>#N/A</v>
      </c>
      <c r="AD34" s="86" t="e">
        <f t="shared" si="8"/>
        <v>#N/A</v>
      </c>
      <c r="AF34" s="86">
        <f>VLOOKUP(C34,[1]房屋列表信息!$G$4:$U$104,15,FALSE)</f>
        <v>1139681.58</v>
      </c>
      <c r="AG34" s="86">
        <f t="shared" si="9"/>
        <v>968729.34299999999</v>
      </c>
      <c r="AH34" s="86">
        <f t="shared" si="10"/>
        <v>-155861.34299999999</v>
      </c>
      <c r="AI34" s="86" t="b">
        <f t="shared" si="11"/>
        <v>0</v>
      </c>
      <c r="AJ34" s="86">
        <f>AF34*1</f>
        <v>1139681.58</v>
      </c>
      <c r="AK34" s="86">
        <f t="shared" si="12"/>
        <v>968729.34299999999</v>
      </c>
      <c r="AL34" s="86">
        <f t="shared" si="13"/>
        <v>-155861.34299999999</v>
      </c>
    </row>
    <row r="35" spans="1:38" s="115" customFormat="1" ht="24.75" customHeight="1">
      <c r="A35" s="162" t="s">
        <v>24</v>
      </c>
      <c r="B35" s="162"/>
      <c r="C35" s="162"/>
      <c r="D35" s="162"/>
      <c r="E35" s="162"/>
      <c r="F35" s="162"/>
      <c r="G35" s="93">
        <f>SUM(G6:G34)</f>
        <v>3176.9500000000003</v>
      </c>
      <c r="H35" s="94">
        <f>G35-I35</f>
        <v>673.47000000000025</v>
      </c>
      <c r="I35" s="92">
        <f>SUM(I6:I34)</f>
        <v>2503.48</v>
      </c>
      <c r="J35" s="104">
        <f t="shared" ref="J35" si="25">L35/G35</f>
        <v>8347.7460935488398</v>
      </c>
      <c r="K35" s="105">
        <f t="shared" ref="K35" si="26">L35/I35</f>
        <v>10593.402764112352</v>
      </c>
      <c r="L35" s="106">
        <f>SUM(L6:L34)</f>
        <v>26520371.95189999</v>
      </c>
      <c r="M35" s="107"/>
      <c r="N35" s="107"/>
      <c r="O35" s="108"/>
      <c r="P35" s="131"/>
      <c r="Q35" s="131"/>
      <c r="R35" s="131">
        <f>SUM(R6:R34)</f>
        <v>28926056.830000006</v>
      </c>
      <c r="S35" s="131">
        <f>SUM(S6:S34)</f>
        <v>24587148.305499997</v>
      </c>
      <c r="T35" s="130">
        <f t="shared" si="4"/>
        <v>-24587148.305499997</v>
      </c>
      <c r="U35" s="130">
        <f>SUM(U6:U34)</f>
        <v>27882673.902299993</v>
      </c>
      <c r="V35" s="131">
        <f>SUM(V6:V34)</f>
        <v>24360411.425144993</v>
      </c>
      <c r="W35" s="131"/>
      <c r="X35" s="131"/>
      <c r="Y35" s="131"/>
      <c r="AF35" s="115">
        <f>SUM(AF6:AF34)</f>
        <v>27882673.890000001</v>
      </c>
      <c r="AJ35" s="115">
        <f>SUM(AJ6:AJ34)</f>
        <v>26520371.95189999</v>
      </c>
      <c r="AK35" s="115">
        <f t="shared" si="12"/>
        <v>22542316.15911499</v>
      </c>
    </row>
    <row r="36" spans="1:38" s="115" customFormat="1" ht="32.1" customHeight="1">
      <c r="A36" s="163" t="s">
        <v>287</v>
      </c>
      <c r="B36" s="163"/>
      <c r="C36" s="163"/>
      <c r="D36" s="163"/>
      <c r="E36" s="163"/>
      <c r="F36" s="163"/>
      <c r="G36" s="163"/>
      <c r="H36" s="163"/>
      <c r="I36" s="163"/>
      <c r="J36" s="163"/>
      <c r="K36" s="163"/>
      <c r="L36" s="163"/>
      <c r="M36" s="163"/>
      <c r="N36" s="163"/>
      <c r="O36" s="163"/>
      <c r="P36" s="132"/>
      <c r="Q36" s="132"/>
      <c r="R36" s="132"/>
      <c r="S36" s="132"/>
      <c r="T36" s="130"/>
      <c r="U36" s="143"/>
      <c r="V36" s="132"/>
      <c r="W36" s="132"/>
      <c r="X36" s="132"/>
      <c r="Y36" s="132"/>
      <c r="AG36" s="115">
        <v>8677</v>
      </c>
      <c r="AI36" s="115">
        <f>AJ35/AF35</f>
        <v>0.95114163213060443</v>
      </c>
    </row>
    <row r="37" spans="1:38" s="115" customFormat="1" ht="74.099999999999994" customHeight="1">
      <c r="A37" s="164" t="s">
        <v>25</v>
      </c>
      <c r="B37" s="165"/>
      <c r="C37" s="165"/>
      <c r="D37" s="165"/>
      <c r="E37" s="165"/>
      <c r="F37" s="165"/>
      <c r="G37" s="165"/>
      <c r="H37" s="165"/>
      <c r="I37" s="165"/>
      <c r="J37" s="165"/>
      <c r="K37" s="165"/>
      <c r="L37" s="165"/>
      <c r="M37" s="165"/>
      <c r="N37" s="165"/>
      <c r="O37" s="166"/>
      <c r="P37" s="133"/>
      <c r="Q37" s="133"/>
      <c r="R37" s="145">
        <f>R35/G35</f>
        <v>9104.9770471678821</v>
      </c>
      <c r="S37" s="133"/>
      <c r="T37" s="143">
        <f>U37/R37</f>
        <v>0.96392930658222675</v>
      </c>
      <c r="U37" s="144">
        <f>U35/G35</f>
        <v>8776.5542115236276</v>
      </c>
      <c r="V37" s="133"/>
      <c r="W37" s="133"/>
      <c r="X37" s="133"/>
      <c r="Y37" s="133"/>
      <c r="AG37" s="204"/>
    </row>
    <row r="38" spans="1:38" s="115" customFormat="1" ht="25.15" customHeight="1">
      <c r="A38" s="156" t="s">
        <v>26</v>
      </c>
      <c r="B38" s="157"/>
      <c r="C38" s="157"/>
      <c r="D38" s="157"/>
      <c r="E38" s="157"/>
      <c r="F38" s="95"/>
      <c r="G38" s="95"/>
      <c r="H38" s="95"/>
      <c r="I38" s="95"/>
      <c r="J38" s="109"/>
      <c r="K38" s="157" t="s">
        <v>27</v>
      </c>
      <c r="L38" s="157"/>
      <c r="M38" s="95"/>
      <c r="N38" s="96"/>
      <c r="O38" s="110"/>
      <c r="P38" s="96"/>
      <c r="Q38" s="96"/>
      <c r="R38" s="96"/>
      <c r="S38" s="96"/>
      <c r="T38" s="130"/>
      <c r="U38" s="130"/>
      <c r="V38" s="96"/>
      <c r="W38" s="96"/>
      <c r="X38" s="96"/>
      <c r="Y38" s="96"/>
    </row>
    <row r="39" spans="1:38" s="115" customFormat="1" ht="25.15" customHeight="1">
      <c r="A39" s="156" t="s">
        <v>71</v>
      </c>
      <c r="B39" s="157"/>
      <c r="C39" s="157"/>
      <c r="D39" s="157"/>
      <c r="E39" s="157"/>
      <c r="F39" s="96"/>
      <c r="G39" s="96"/>
      <c r="H39" s="96"/>
      <c r="I39" s="96"/>
      <c r="J39" s="111"/>
      <c r="K39" s="157" t="s">
        <v>29</v>
      </c>
      <c r="L39" s="157"/>
      <c r="M39" s="95"/>
      <c r="N39" s="96"/>
      <c r="O39" s="110"/>
      <c r="P39" s="96"/>
      <c r="Q39" s="96"/>
      <c r="R39" s="96"/>
      <c r="S39" s="96"/>
      <c r="T39" s="130"/>
      <c r="U39" s="130"/>
      <c r="V39" s="96"/>
      <c r="W39" s="96"/>
      <c r="X39" s="96"/>
      <c r="Y39" s="96"/>
    </row>
    <row r="40" spans="1:38" s="115" customFormat="1" ht="25.15" customHeight="1">
      <c r="A40" s="158" t="s">
        <v>30</v>
      </c>
      <c r="B40" s="159"/>
      <c r="C40" s="159"/>
      <c r="D40" s="159"/>
      <c r="E40" s="159"/>
      <c r="F40" s="97"/>
      <c r="G40" s="97"/>
      <c r="H40" s="97"/>
      <c r="I40" s="97"/>
      <c r="J40" s="112"/>
      <c r="K40" s="113"/>
      <c r="L40" s="97"/>
      <c r="M40" s="97"/>
      <c r="N40" s="97"/>
      <c r="O40" s="114"/>
      <c r="P40" s="134"/>
      <c r="Q40" s="134"/>
      <c r="R40" s="134"/>
      <c r="S40" s="134"/>
      <c r="T40" s="130"/>
      <c r="U40" s="130"/>
      <c r="V40" s="134"/>
      <c r="W40" s="134"/>
      <c r="X40" s="134"/>
      <c r="Y40" s="134"/>
    </row>
    <row r="41" spans="1:38" s="85" customFormat="1">
      <c r="A41" s="174"/>
      <c r="B41" s="175"/>
      <c r="C41" s="175"/>
      <c r="D41" s="175"/>
      <c r="E41" s="175"/>
      <c r="F41" s="175"/>
      <c r="G41" s="175"/>
      <c r="H41" s="175"/>
      <c r="I41" s="175"/>
      <c r="J41" s="175"/>
      <c r="K41" s="175"/>
      <c r="L41" s="175"/>
      <c r="M41" s="175"/>
      <c r="N41" s="175"/>
      <c r="O41" s="175"/>
      <c r="P41" s="135"/>
      <c r="Q41" s="135"/>
      <c r="R41" s="135"/>
      <c r="S41" s="135"/>
      <c r="T41" s="135"/>
      <c r="U41" s="135"/>
      <c r="V41" s="135"/>
      <c r="W41" s="135"/>
      <c r="X41" s="135"/>
      <c r="Y41" s="135"/>
    </row>
    <row r="42" spans="1:38" s="85" customFormat="1">
      <c r="A42" s="173"/>
      <c r="B42" s="173"/>
      <c r="C42" s="173"/>
      <c r="D42" s="173"/>
      <c r="E42" s="173"/>
      <c r="F42" s="52"/>
      <c r="G42" s="120"/>
      <c r="H42" s="120"/>
      <c r="I42" s="120"/>
      <c r="J42" s="122"/>
      <c r="K42" s="173"/>
      <c r="L42" s="173"/>
      <c r="M42" s="52"/>
      <c r="N42" s="53"/>
      <c r="O42" s="53"/>
      <c r="P42" s="53"/>
      <c r="Q42" s="53"/>
      <c r="R42" s="53"/>
      <c r="S42" s="53"/>
      <c r="T42" s="53"/>
      <c r="U42" s="53"/>
      <c r="V42" s="53"/>
      <c r="W42" s="53"/>
      <c r="X42" s="53"/>
      <c r="Y42" s="53"/>
    </row>
    <row r="43" spans="1:38" s="85" customFormat="1">
      <c r="A43" s="173"/>
      <c r="B43" s="173"/>
      <c r="C43" s="173"/>
      <c r="D43" s="173"/>
      <c r="E43" s="173"/>
      <c r="F43" s="53"/>
      <c r="G43" s="121"/>
      <c r="H43" s="121"/>
      <c r="I43" s="121"/>
      <c r="J43" s="123"/>
      <c r="K43" s="173"/>
      <c r="L43" s="173"/>
      <c r="M43" s="52"/>
      <c r="N43" s="53"/>
      <c r="O43" s="53"/>
      <c r="P43" s="53"/>
      <c r="Q43" s="53"/>
      <c r="R43" s="53"/>
      <c r="S43" s="53"/>
      <c r="T43" s="53"/>
      <c r="U43" s="53"/>
      <c r="V43" s="53"/>
      <c r="W43" s="53"/>
      <c r="X43" s="53"/>
      <c r="Y43" s="53"/>
    </row>
    <row r="44" spans="1:38" s="85" customFormat="1">
      <c r="A44" s="173"/>
      <c r="B44" s="173"/>
      <c r="C44" s="173"/>
      <c r="D44" s="173"/>
      <c r="E44" s="173"/>
      <c r="G44" s="115"/>
      <c r="H44" s="115"/>
      <c r="I44" s="115"/>
      <c r="J44" s="124"/>
      <c r="K44" s="125"/>
    </row>
    <row r="45" spans="1:38" s="85" customFormat="1">
      <c r="G45" s="115"/>
      <c r="H45" s="115"/>
      <c r="I45" s="115"/>
      <c r="J45" s="124"/>
      <c r="K45" s="125"/>
    </row>
    <row r="46" spans="1:38" s="85" customFormat="1">
      <c r="G46" s="115"/>
      <c r="H46" s="115"/>
      <c r="I46" s="115"/>
      <c r="J46" s="124"/>
      <c r="K46" s="125"/>
    </row>
    <row r="47" spans="1:38" s="85" customFormat="1">
      <c r="G47" s="115"/>
      <c r="H47" s="115"/>
      <c r="I47" s="115"/>
      <c r="J47" s="124"/>
      <c r="K47" s="125"/>
    </row>
    <row r="48" spans="1:38" s="85" customFormat="1">
      <c r="G48" s="115"/>
      <c r="H48" s="115"/>
      <c r="I48" s="115"/>
      <c r="J48" s="124"/>
      <c r="K48" s="125"/>
    </row>
    <row r="49" spans="7:11" s="85" customFormat="1">
      <c r="G49" s="115"/>
      <c r="H49" s="115"/>
      <c r="I49" s="115"/>
      <c r="J49" s="124"/>
      <c r="K49" s="125"/>
    </row>
    <row r="50" spans="7:11" s="85" customFormat="1">
      <c r="G50" s="115"/>
      <c r="H50" s="115"/>
      <c r="I50" s="115"/>
      <c r="J50" s="124"/>
      <c r="K50" s="125"/>
    </row>
    <row r="51" spans="7:11" s="85" customFormat="1">
      <c r="G51" s="115"/>
      <c r="H51" s="115"/>
      <c r="I51" s="115"/>
      <c r="J51" s="124"/>
      <c r="K51" s="125"/>
    </row>
  </sheetData>
  <mergeCells count="32">
    <mergeCell ref="N4:N5"/>
    <mergeCell ref="O4:O5"/>
    <mergeCell ref="O6:O34"/>
    <mergeCell ref="A44:E44"/>
    <mergeCell ref="A4:A5"/>
    <mergeCell ref="B4:B5"/>
    <mergeCell ref="C4:C5"/>
    <mergeCell ref="D4:D5"/>
    <mergeCell ref="E4:E5"/>
    <mergeCell ref="A41:O41"/>
    <mergeCell ref="A42:E42"/>
    <mergeCell ref="K42:L42"/>
    <mergeCell ref="A43:E43"/>
    <mergeCell ref="K43:L43"/>
    <mergeCell ref="A38:E38"/>
    <mergeCell ref="K38:L38"/>
    <mergeCell ref="M4:M5"/>
    <mergeCell ref="A39:E39"/>
    <mergeCell ref="K39:L39"/>
    <mergeCell ref="A40:E40"/>
    <mergeCell ref="A1:B1"/>
    <mergeCell ref="A2:O2"/>
    <mergeCell ref="A35:F35"/>
    <mergeCell ref="A36:O36"/>
    <mergeCell ref="A37:O37"/>
    <mergeCell ref="F4:F5"/>
    <mergeCell ref="G4:G5"/>
    <mergeCell ref="H4:H5"/>
    <mergeCell ref="I4:I5"/>
    <mergeCell ref="J4:J5"/>
    <mergeCell ref="K4:K5"/>
    <mergeCell ref="L4:L5"/>
  </mergeCells>
  <phoneticPr fontId="20" type="noConversion"/>
  <printOptions horizontalCentered="1"/>
  <pageMargins left="0" right="0" top="0.156944444444444" bottom="0" header="0" footer="0"/>
  <pageSetup paperSize="9" scale="79" fitToHeight="0" orientation="landscape" r:id="rId1"/>
  <rowBreaks count="1" manualBreakCount="1">
    <brk id="40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82"/>
  <sheetViews>
    <sheetView zoomScale="90" zoomScaleNormal="90" workbookViewId="0">
      <pane xSplit="2" ySplit="5" topLeftCell="C72" activePane="bottomRight" state="frozen"/>
      <selection pane="topRight" activeCell="C1" sqref="C1"/>
      <selection pane="bottomLeft" activeCell="A6" sqref="A6"/>
      <selection pane="bottomRight" activeCell="L77" sqref="L77"/>
    </sheetView>
  </sheetViews>
  <sheetFormatPr defaultColWidth="9.75" defaultRowHeight="13.5" outlineLevelCol="1"/>
  <cols>
    <col min="1" max="1" width="8.5" style="84" customWidth="1"/>
    <col min="2" max="2" width="12.25" style="84" customWidth="1" outlineLevel="1"/>
    <col min="3" max="3" width="12.875" style="84" customWidth="1" outlineLevel="1"/>
    <col min="4" max="4" width="9.375" style="84" customWidth="1" outlineLevel="1"/>
    <col min="5" max="5" width="17.625" style="84" customWidth="1" outlineLevel="1"/>
    <col min="6" max="6" width="8.75" style="84" customWidth="1" outlineLevel="1"/>
    <col min="7" max="7" width="15.25" style="86" customWidth="1"/>
    <col min="8" max="8" width="14.625" style="86" customWidth="1"/>
    <col min="9" max="9" width="12.5" style="86" customWidth="1"/>
    <col min="10" max="10" width="13.25" style="87" customWidth="1"/>
    <col min="11" max="11" width="18.5" style="88" customWidth="1"/>
    <col min="12" max="12" width="19.625" style="84" customWidth="1"/>
    <col min="13" max="13" width="10.5" style="84" customWidth="1"/>
    <col min="14" max="14" width="8.5" style="84" customWidth="1"/>
    <col min="15" max="15" width="10.25" style="84" customWidth="1"/>
    <col min="16" max="17" width="0" style="84" hidden="1" customWidth="1"/>
    <col min="18" max="16384" width="9.75" style="84"/>
  </cols>
  <sheetData>
    <row r="1" spans="1:17" ht="20.25">
      <c r="A1" s="176" t="s">
        <v>74</v>
      </c>
      <c r="B1" s="176"/>
    </row>
    <row r="2" spans="1:17" ht="21.75" customHeight="1">
      <c r="A2" s="177" t="s">
        <v>1</v>
      </c>
      <c r="B2" s="177"/>
      <c r="C2" s="177"/>
      <c r="D2" s="177"/>
      <c r="E2" s="177"/>
      <c r="F2" s="177"/>
      <c r="G2" s="177"/>
      <c r="H2" s="177"/>
      <c r="I2" s="177"/>
      <c r="J2" s="177"/>
      <c r="K2" s="177"/>
      <c r="L2" s="177"/>
      <c r="M2" s="177"/>
      <c r="N2" s="177"/>
      <c r="O2" s="177"/>
    </row>
    <row r="3" spans="1:17" ht="35.25" customHeight="1">
      <c r="A3" s="20" t="s">
        <v>2</v>
      </c>
      <c r="B3" s="20"/>
      <c r="C3" s="20"/>
      <c r="D3" s="20"/>
      <c r="E3" s="20"/>
      <c r="F3" s="20"/>
      <c r="G3" s="89"/>
      <c r="H3" s="89"/>
      <c r="I3" s="98" t="s">
        <v>3</v>
      </c>
      <c r="M3" s="99" t="s">
        <v>4</v>
      </c>
      <c r="N3" s="20"/>
      <c r="O3" s="20"/>
    </row>
    <row r="4" spans="1:17" ht="19.5" customHeight="1">
      <c r="A4" s="178" t="s">
        <v>5</v>
      </c>
      <c r="B4" s="179" t="s">
        <v>6</v>
      </c>
      <c r="C4" s="179" t="s">
        <v>7</v>
      </c>
      <c r="D4" s="179" t="s">
        <v>8</v>
      </c>
      <c r="E4" s="179" t="s">
        <v>9</v>
      </c>
      <c r="F4" s="179" t="s">
        <v>10</v>
      </c>
      <c r="G4" s="155" t="s">
        <v>11</v>
      </c>
      <c r="H4" s="155" t="s">
        <v>12</v>
      </c>
      <c r="I4" s="155" t="s">
        <v>13</v>
      </c>
      <c r="J4" s="180" t="s">
        <v>14</v>
      </c>
      <c r="K4" s="181" t="s">
        <v>15</v>
      </c>
      <c r="L4" s="155" t="s">
        <v>31</v>
      </c>
      <c r="M4" s="179" t="s">
        <v>16</v>
      </c>
      <c r="N4" s="179" t="s">
        <v>17</v>
      </c>
      <c r="O4" s="178" t="s">
        <v>18</v>
      </c>
    </row>
    <row r="5" spans="1:17" ht="19.5" customHeight="1">
      <c r="A5" s="178"/>
      <c r="B5" s="179"/>
      <c r="C5" s="179"/>
      <c r="D5" s="179"/>
      <c r="E5" s="179"/>
      <c r="F5" s="179"/>
      <c r="G5" s="155"/>
      <c r="H5" s="155"/>
      <c r="I5" s="155"/>
      <c r="J5" s="180"/>
      <c r="K5" s="181"/>
      <c r="L5" s="155"/>
      <c r="M5" s="179"/>
      <c r="N5" s="179"/>
      <c r="O5" s="178"/>
    </row>
    <row r="6" spans="1:17" ht="23.25" customHeight="1">
      <c r="A6" s="74">
        <f>ROW()-5</f>
        <v>1</v>
      </c>
      <c r="B6" s="21" t="s">
        <v>75</v>
      </c>
      <c r="C6" s="21" t="s">
        <v>140</v>
      </c>
      <c r="D6" s="21">
        <v>3</v>
      </c>
      <c r="E6" s="90" t="s">
        <v>23</v>
      </c>
      <c r="F6" s="126">
        <v>2.9</v>
      </c>
      <c r="G6" s="91">
        <v>88.92</v>
      </c>
      <c r="H6" s="91">
        <v>18.850000000000001</v>
      </c>
      <c r="I6" s="100">
        <v>70.069999999999993</v>
      </c>
      <c r="J6" s="101">
        <f>L6/G6</f>
        <v>8564.0463337831752</v>
      </c>
      <c r="K6" s="102">
        <f>L6/I6</f>
        <v>10867.917796489226</v>
      </c>
      <c r="L6" s="103">
        <v>761515</v>
      </c>
      <c r="M6" s="21" t="s">
        <v>20</v>
      </c>
      <c r="N6" s="21" t="s">
        <v>32</v>
      </c>
      <c r="O6" s="182" t="s">
        <v>22</v>
      </c>
      <c r="P6" s="84" t="s">
        <v>208</v>
      </c>
      <c r="Q6" s="84">
        <v>761515</v>
      </c>
    </row>
    <row r="7" spans="1:17" ht="23.25" customHeight="1">
      <c r="A7" s="74">
        <f>ROW()-5</f>
        <v>2</v>
      </c>
      <c r="B7" s="140" t="s">
        <v>75</v>
      </c>
      <c r="C7" s="140" t="s">
        <v>141</v>
      </c>
      <c r="D7" s="21">
        <v>4</v>
      </c>
      <c r="E7" s="90" t="s">
        <v>23</v>
      </c>
      <c r="F7" s="126">
        <v>2.9</v>
      </c>
      <c r="G7" s="91">
        <v>88.92</v>
      </c>
      <c r="H7" s="91">
        <v>18.850000000000001</v>
      </c>
      <c r="I7" s="100">
        <v>70.069999999999993</v>
      </c>
      <c r="J7" s="101">
        <f>L7/G7</f>
        <v>8584.4579397210982</v>
      </c>
      <c r="K7" s="102">
        <f>L7/I7</f>
        <v>10893.820465249039</v>
      </c>
      <c r="L7" s="103">
        <v>763330</v>
      </c>
      <c r="M7" s="21" t="s">
        <v>20</v>
      </c>
      <c r="N7" s="21" t="s">
        <v>32</v>
      </c>
      <c r="O7" s="183"/>
      <c r="P7" s="84" t="s">
        <v>209</v>
      </c>
      <c r="Q7" s="84">
        <v>763330</v>
      </c>
    </row>
    <row r="8" spans="1:17" ht="23.25" customHeight="1">
      <c r="A8" s="74">
        <f>ROW()-5</f>
        <v>3</v>
      </c>
      <c r="B8" s="140" t="s">
        <v>75</v>
      </c>
      <c r="C8" s="140" t="s">
        <v>142</v>
      </c>
      <c r="D8" s="21">
        <v>5</v>
      </c>
      <c r="E8" s="90" t="s">
        <v>23</v>
      </c>
      <c r="F8" s="126">
        <v>2.9</v>
      </c>
      <c r="G8" s="91">
        <v>88.91</v>
      </c>
      <c r="H8" s="91">
        <v>18.850000000000001</v>
      </c>
      <c r="I8" s="100">
        <v>70.06</v>
      </c>
      <c r="J8" s="101">
        <f>L8/G8</f>
        <v>8500.5398717804528</v>
      </c>
      <c r="K8" s="102">
        <f>L8/I8</f>
        <v>10787.653439908649</v>
      </c>
      <c r="L8" s="103">
        <v>755783</v>
      </c>
      <c r="M8" s="21" t="s">
        <v>20</v>
      </c>
      <c r="N8" s="21" t="s">
        <v>32</v>
      </c>
      <c r="O8" s="183"/>
      <c r="P8" s="84" t="s">
        <v>210</v>
      </c>
      <c r="Q8" s="84">
        <v>755783</v>
      </c>
    </row>
    <row r="9" spans="1:17" ht="23.25" customHeight="1">
      <c r="A9" s="74">
        <f>ROW()-5</f>
        <v>4</v>
      </c>
      <c r="B9" s="140" t="s">
        <v>75</v>
      </c>
      <c r="C9" s="140" t="s">
        <v>143</v>
      </c>
      <c r="D9" s="21">
        <v>6</v>
      </c>
      <c r="E9" s="90" t="s">
        <v>23</v>
      </c>
      <c r="F9" s="126">
        <v>2.9</v>
      </c>
      <c r="G9" s="91">
        <v>88.92</v>
      </c>
      <c r="H9" s="91">
        <v>18.850000000000001</v>
      </c>
      <c r="I9" s="100">
        <v>70.069999999999993</v>
      </c>
      <c r="J9" s="101">
        <f>L9/G9</f>
        <v>8538.9901034637878</v>
      </c>
      <c r="K9" s="102">
        <f>L9/I9</f>
        <v>10836.121021835308</v>
      </c>
      <c r="L9" s="103">
        <v>759287</v>
      </c>
      <c r="M9" s="21" t="s">
        <v>20</v>
      </c>
      <c r="N9" s="21" t="s">
        <v>32</v>
      </c>
      <c r="O9" s="183"/>
      <c r="P9" s="84" t="s">
        <v>211</v>
      </c>
      <c r="Q9" s="84">
        <v>759287</v>
      </c>
    </row>
    <row r="10" spans="1:17" ht="23.25" customHeight="1">
      <c r="A10" s="74">
        <f t="shared" ref="A10:A76" si="0">ROW()-5</f>
        <v>5</v>
      </c>
      <c r="B10" s="140" t="s">
        <v>75</v>
      </c>
      <c r="C10" s="140" t="s">
        <v>144</v>
      </c>
      <c r="D10" s="21">
        <v>6</v>
      </c>
      <c r="E10" s="90" t="s">
        <v>23</v>
      </c>
      <c r="F10" s="126">
        <v>2.9</v>
      </c>
      <c r="G10" s="91">
        <v>88.91</v>
      </c>
      <c r="H10" s="91">
        <v>18.850000000000001</v>
      </c>
      <c r="I10" s="100">
        <v>70.06</v>
      </c>
      <c r="J10" s="101">
        <f t="shared" ref="J10:J76" si="1">L10/G10</f>
        <v>8355.6630300303677</v>
      </c>
      <c r="K10" s="102">
        <f t="shared" ref="K10:K76" si="2">L10/I10</f>
        <v>10603.796745646589</v>
      </c>
      <c r="L10" s="103">
        <v>742902</v>
      </c>
      <c r="M10" s="21" t="s">
        <v>20</v>
      </c>
      <c r="N10" s="21" t="s">
        <v>32</v>
      </c>
      <c r="O10" s="183"/>
      <c r="P10" s="84" t="s">
        <v>212</v>
      </c>
      <c r="Q10" s="84">
        <v>742902</v>
      </c>
    </row>
    <row r="11" spans="1:17" ht="23.25" customHeight="1">
      <c r="A11" s="74">
        <f t="shared" si="0"/>
        <v>6</v>
      </c>
      <c r="B11" s="140" t="s">
        <v>75</v>
      </c>
      <c r="C11" s="140" t="s">
        <v>145</v>
      </c>
      <c r="D11" s="21">
        <v>6</v>
      </c>
      <c r="E11" s="90" t="s">
        <v>19</v>
      </c>
      <c r="F11" s="126">
        <v>2.9</v>
      </c>
      <c r="G11" s="91">
        <v>122.21</v>
      </c>
      <c r="H11" s="91">
        <v>25.91</v>
      </c>
      <c r="I11" s="100">
        <v>96.3</v>
      </c>
      <c r="J11" s="101">
        <f t="shared" si="1"/>
        <v>8726.004418623681</v>
      </c>
      <c r="K11" s="102">
        <f t="shared" si="2"/>
        <v>11073.779854620976</v>
      </c>
      <c r="L11" s="103">
        <v>1066405</v>
      </c>
      <c r="M11" s="21" t="s">
        <v>20</v>
      </c>
      <c r="N11" s="21" t="s">
        <v>32</v>
      </c>
      <c r="O11" s="183"/>
      <c r="P11" s="84" t="s">
        <v>213</v>
      </c>
      <c r="Q11" s="84">
        <v>1066405</v>
      </c>
    </row>
    <row r="12" spans="1:17" ht="23.25" customHeight="1">
      <c r="A12" s="74">
        <f t="shared" si="0"/>
        <v>7</v>
      </c>
      <c r="B12" s="140" t="s">
        <v>75</v>
      </c>
      <c r="C12" s="140" t="s">
        <v>146</v>
      </c>
      <c r="D12" s="21">
        <v>7</v>
      </c>
      <c r="E12" s="90" t="s">
        <v>23</v>
      </c>
      <c r="F12" s="126">
        <v>2.9</v>
      </c>
      <c r="G12" s="91">
        <v>88.91</v>
      </c>
      <c r="H12" s="91">
        <v>18.850000000000001</v>
      </c>
      <c r="I12" s="100">
        <v>70.06</v>
      </c>
      <c r="J12" s="101">
        <f t="shared" si="1"/>
        <v>8541.3451805196273</v>
      </c>
      <c r="K12" s="102">
        <f t="shared" si="2"/>
        <v>10839.437624892949</v>
      </c>
      <c r="L12" s="103">
        <v>759411</v>
      </c>
      <c r="M12" s="21" t="s">
        <v>20</v>
      </c>
      <c r="N12" s="21" t="s">
        <v>32</v>
      </c>
      <c r="O12" s="183"/>
      <c r="P12" s="84" t="s">
        <v>214</v>
      </c>
      <c r="Q12" s="84">
        <v>759411</v>
      </c>
    </row>
    <row r="13" spans="1:17" ht="23.25" customHeight="1">
      <c r="A13" s="74">
        <f t="shared" si="0"/>
        <v>8</v>
      </c>
      <c r="B13" s="140" t="s">
        <v>75</v>
      </c>
      <c r="C13" s="140" t="s">
        <v>147</v>
      </c>
      <c r="D13" s="21">
        <v>7</v>
      </c>
      <c r="E13" s="90" t="s">
        <v>19</v>
      </c>
      <c r="F13" s="126">
        <v>2.9</v>
      </c>
      <c r="G13" s="91">
        <v>122.21</v>
      </c>
      <c r="H13" s="91">
        <v>25.91</v>
      </c>
      <c r="I13" s="100">
        <v>96.3</v>
      </c>
      <c r="J13" s="101">
        <f t="shared" si="1"/>
        <v>8745.9864168235017</v>
      </c>
      <c r="K13" s="102">
        <f t="shared" si="2"/>
        <v>11099.13811007269</v>
      </c>
      <c r="L13" s="103">
        <v>1068847</v>
      </c>
      <c r="M13" s="21" t="s">
        <v>20</v>
      </c>
      <c r="N13" s="21" t="s">
        <v>32</v>
      </c>
      <c r="O13" s="183"/>
      <c r="P13" s="84" t="s">
        <v>215</v>
      </c>
      <c r="Q13" s="84">
        <v>1068847</v>
      </c>
    </row>
    <row r="14" spans="1:17" ht="23.25" customHeight="1">
      <c r="A14" s="74">
        <f t="shared" si="0"/>
        <v>9</v>
      </c>
      <c r="B14" s="140" t="s">
        <v>75</v>
      </c>
      <c r="C14" s="140" t="s">
        <v>148</v>
      </c>
      <c r="D14" s="21">
        <v>8</v>
      </c>
      <c r="E14" s="90" t="s">
        <v>23</v>
      </c>
      <c r="F14" s="126">
        <v>2.9</v>
      </c>
      <c r="G14" s="91">
        <v>88.92</v>
      </c>
      <c r="H14" s="91">
        <v>18.850000000000001</v>
      </c>
      <c r="I14" s="100">
        <v>70.069999999999993</v>
      </c>
      <c r="J14" s="101">
        <f t="shared" si="1"/>
        <v>8497.9419703103904</v>
      </c>
      <c r="K14" s="102">
        <f t="shared" si="2"/>
        <v>10784.030255458829</v>
      </c>
      <c r="L14" s="103">
        <v>755637</v>
      </c>
      <c r="M14" s="21" t="s">
        <v>20</v>
      </c>
      <c r="N14" s="21" t="s">
        <v>32</v>
      </c>
      <c r="O14" s="183"/>
      <c r="P14" s="84" t="s">
        <v>216</v>
      </c>
      <c r="Q14" s="84">
        <v>755637</v>
      </c>
    </row>
    <row r="15" spans="1:17" ht="23.25" customHeight="1">
      <c r="A15" s="74">
        <f t="shared" si="0"/>
        <v>10</v>
      </c>
      <c r="B15" s="140" t="s">
        <v>75</v>
      </c>
      <c r="C15" s="140" t="s">
        <v>149</v>
      </c>
      <c r="D15" s="140">
        <v>8</v>
      </c>
      <c r="E15" s="90" t="s">
        <v>23</v>
      </c>
      <c r="F15" s="126">
        <v>2.9</v>
      </c>
      <c r="G15" s="91">
        <v>88.91</v>
      </c>
      <c r="H15" s="91">
        <v>18.850000000000001</v>
      </c>
      <c r="I15" s="100">
        <v>70.06</v>
      </c>
      <c r="J15" s="101">
        <f t="shared" si="1"/>
        <v>8476.099426386234</v>
      </c>
      <c r="K15" s="102">
        <f t="shared" si="2"/>
        <v>10756.637168141593</v>
      </c>
      <c r="L15" s="103">
        <v>753610</v>
      </c>
      <c r="M15" s="21" t="s">
        <v>20</v>
      </c>
      <c r="N15" s="21" t="s">
        <v>32</v>
      </c>
      <c r="O15" s="183"/>
      <c r="P15" s="84" t="s">
        <v>217</v>
      </c>
      <c r="Q15" s="84">
        <v>753610</v>
      </c>
    </row>
    <row r="16" spans="1:17" ht="23.25" customHeight="1">
      <c r="A16" s="74">
        <f t="shared" si="0"/>
        <v>11</v>
      </c>
      <c r="B16" s="140" t="s">
        <v>75</v>
      </c>
      <c r="C16" s="140" t="s">
        <v>150</v>
      </c>
      <c r="D16" s="140">
        <v>8</v>
      </c>
      <c r="E16" s="90" t="s">
        <v>19</v>
      </c>
      <c r="F16" s="126">
        <v>2.9</v>
      </c>
      <c r="G16" s="91">
        <v>122.14</v>
      </c>
      <c r="H16" s="91">
        <v>25.89</v>
      </c>
      <c r="I16" s="100">
        <v>96.25</v>
      </c>
      <c r="J16" s="101">
        <f t="shared" si="1"/>
        <v>8703.9626657933513</v>
      </c>
      <c r="K16" s="102">
        <f t="shared" si="2"/>
        <v>11045.215584415584</v>
      </c>
      <c r="L16" s="103">
        <v>1063102</v>
      </c>
      <c r="M16" s="21" t="s">
        <v>20</v>
      </c>
      <c r="N16" s="21" t="s">
        <v>32</v>
      </c>
      <c r="O16" s="183"/>
      <c r="P16" s="84" t="s">
        <v>218</v>
      </c>
      <c r="Q16" s="84">
        <v>1063102</v>
      </c>
    </row>
    <row r="17" spans="1:17" ht="23.25" customHeight="1">
      <c r="A17" s="74">
        <f t="shared" si="0"/>
        <v>12</v>
      </c>
      <c r="B17" s="140" t="s">
        <v>75</v>
      </c>
      <c r="C17" s="140" t="s">
        <v>151</v>
      </c>
      <c r="D17" s="140">
        <v>8</v>
      </c>
      <c r="E17" s="90" t="s">
        <v>19</v>
      </c>
      <c r="F17" s="126">
        <v>2.9</v>
      </c>
      <c r="G17" s="91">
        <v>122.21</v>
      </c>
      <c r="H17" s="91">
        <v>25.91</v>
      </c>
      <c r="I17" s="100">
        <v>96.3</v>
      </c>
      <c r="J17" s="101">
        <f t="shared" ref="J17:J52" si="3">L17/G17</f>
        <v>8765.992962932658</v>
      </c>
      <c r="K17" s="102">
        <f t="shared" ref="K17:K52" si="4">L17/I17</f>
        <v>11124.527518172379</v>
      </c>
      <c r="L17" s="103">
        <v>1071292</v>
      </c>
      <c r="M17" s="126" t="s">
        <v>20</v>
      </c>
      <c r="N17" s="126" t="s">
        <v>32</v>
      </c>
      <c r="O17" s="183"/>
      <c r="P17" s="84" t="s">
        <v>219</v>
      </c>
      <c r="Q17" s="84">
        <v>1071292</v>
      </c>
    </row>
    <row r="18" spans="1:17" ht="23.25" customHeight="1">
      <c r="A18" s="74">
        <f t="shared" si="0"/>
        <v>13</v>
      </c>
      <c r="B18" s="140" t="s">
        <v>75</v>
      </c>
      <c r="C18" s="140" t="s">
        <v>152</v>
      </c>
      <c r="D18" s="126">
        <v>9</v>
      </c>
      <c r="E18" s="90" t="s">
        <v>23</v>
      </c>
      <c r="F18" s="126">
        <v>2.9</v>
      </c>
      <c r="G18" s="91">
        <v>88.92</v>
      </c>
      <c r="H18" s="91">
        <v>18.850000000000001</v>
      </c>
      <c r="I18" s="100">
        <v>70.069999999999993</v>
      </c>
      <c r="J18" s="101">
        <f t="shared" si="3"/>
        <v>8600</v>
      </c>
      <c r="K18" s="102">
        <f t="shared" si="4"/>
        <v>10913.543599257886</v>
      </c>
      <c r="L18" s="103">
        <v>764712</v>
      </c>
      <c r="M18" s="126" t="s">
        <v>20</v>
      </c>
      <c r="N18" s="126" t="s">
        <v>32</v>
      </c>
      <c r="O18" s="183"/>
      <c r="P18" s="84" t="s">
        <v>220</v>
      </c>
      <c r="Q18" s="84">
        <v>764712</v>
      </c>
    </row>
    <row r="19" spans="1:17" ht="23.25" customHeight="1">
      <c r="A19" s="74">
        <f t="shared" si="0"/>
        <v>14</v>
      </c>
      <c r="B19" s="140" t="s">
        <v>75</v>
      </c>
      <c r="C19" s="140" t="s">
        <v>153</v>
      </c>
      <c r="D19" s="140">
        <v>9</v>
      </c>
      <c r="E19" s="90" t="s">
        <v>23</v>
      </c>
      <c r="F19" s="126">
        <v>2.9</v>
      </c>
      <c r="G19" s="91">
        <v>88.91</v>
      </c>
      <c r="H19" s="91">
        <v>18.850000000000001</v>
      </c>
      <c r="I19" s="100">
        <v>70.06</v>
      </c>
      <c r="J19" s="101">
        <f t="shared" si="3"/>
        <v>8582.1279946012819</v>
      </c>
      <c r="K19" s="102">
        <f t="shared" si="4"/>
        <v>10891.193262917499</v>
      </c>
      <c r="L19" s="103">
        <v>763037</v>
      </c>
      <c r="M19" s="126" t="s">
        <v>20</v>
      </c>
      <c r="N19" s="126" t="s">
        <v>32</v>
      </c>
      <c r="O19" s="183"/>
      <c r="P19" s="84" t="s">
        <v>221</v>
      </c>
      <c r="Q19" s="84">
        <v>763037</v>
      </c>
    </row>
    <row r="20" spans="1:17" ht="23.25" customHeight="1">
      <c r="A20" s="74">
        <f t="shared" si="0"/>
        <v>15</v>
      </c>
      <c r="B20" s="140" t="s">
        <v>75</v>
      </c>
      <c r="C20" s="140" t="s">
        <v>154</v>
      </c>
      <c r="D20" s="140">
        <v>9</v>
      </c>
      <c r="E20" s="90" t="s">
        <v>19</v>
      </c>
      <c r="F20" s="126">
        <v>2.9</v>
      </c>
      <c r="G20" s="91">
        <v>122.14</v>
      </c>
      <c r="H20" s="91">
        <v>25.89</v>
      </c>
      <c r="I20" s="100">
        <v>96.25</v>
      </c>
      <c r="J20" s="101">
        <f t="shared" si="3"/>
        <v>8723.947928606518</v>
      </c>
      <c r="K20" s="102">
        <f t="shared" si="4"/>
        <v>11070.576623376623</v>
      </c>
      <c r="L20" s="103">
        <v>1065543</v>
      </c>
      <c r="M20" s="126" t="s">
        <v>20</v>
      </c>
      <c r="N20" s="126" t="s">
        <v>32</v>
      </c>
      <c r="O20" s="183"/>
      <c r="P20" s="84" t="s">
        <v>222</v>
      </c>
      <c r="Q20" s="84">
        <v>1065543</v>
      </c>
    </row>
    <row r="21" spans="1:17" ht="23.25" customHeight="1">
      <c r="A21" s="74">
        <f t="shared" si="0"/>
        <v>16</v>
      </c>
      <c r="B21" s="140" t="s">
        <v>75</v>
      </c>
      <c r="C21" s="140" t="s">
        <v>155</v>
      </c>
      <c r="D21" s="140">
        <v>9</v>
      </c>
      <c r="E21" s="90" t="s">
        <v>19</v>
      </c>
      <c r="F21" s="126">
        <v>2.9</v>
      </c>
      <c r="G21" s="91">
        <v>122.21</v>
      </c>
      <c r="H21" s="91">
        <v>25.91</v>
      </c>
      <c r="I21" s="100">
        <v>96.3</v>
      </c>
      <c r="J21" s="101">
        <f t="shared" si="3"/>
        <v>8785.9913264053685</v>
      </c>
      <c r="K21" s="102">
        <f t="shared" si="4"/>
        <v>11149.906542056075</v>
      </c>
      <c r="L21" s="103">
        <v>1073736</v>
      </c>
      <c r="M21" s="126" t="s">
        <v>20</v>
      </c>
      <c r="N21" s="126" t="s">
        <v>32</v>
      </c>
      <c r="O21" s="183"/>
      <c r="P21" s="84" t="s">
        <v>223</v>
      </c>
      <c r="Q21" s="84">
        <v>1073736</v>
      </c>
    </row>
    <row r="22" spans="1:17" ht="23.25" customHeight="1">
      <c r="A22" s="74">
        <f t="shared" si="0"/>
        <v>17</v>
      </c>
      <c r="B22" s="140" t="s">
        <v>75</v>
      </c>
      <c r="C22" s="140" t="s">
        <v>156</v>
      </c>
      <c r="D22" s="126">
        <v>10</v>
      </c>
      <c r="E22" s="90" t="s">
        <v>23</v>
      </c>
      <c r="F22" s="126">
        <v>2.9</v>
      </c>
      <c r="G22" s="91">
        <v>88.92</v>
      </c>
      <c r="H22" s="91">
        <v>18.850000000000001</v>
      </c>
      <c r="I22" s="100">
        <v>70.069999999999993</v>
      </c>
      <c r="J22" s="101">
        <f t="shared" si="3"/>
        <v>8537.9442195231659</v>
      </c>
      <c r="K22" s="102">
        <f t="shared" si="4"/>
        <v>10834.793777650921</v>
      </c>
      <c r="L22" s="103">
        <v>759194</v>
      </c>
      <c r="M22" s="126" t="s">
        <v>20</v>
      </c>
      <c r="N22" s="126" t="s">
        <v>32</v>
      </c>
      <c r="O22" s="183"/>
      <c r="P22" s="84" t="s">
        <v>224</v>
      </c>
      <c r="Q22" s="84">
        <v>759194</v>
      </c>
    </row>
    <row r="23" spans="1:17" ht="23.25" customHeight="1">
      <c r="A23" s="74">
        <f t="shared" si="0"/>
        <v>18</v>
      </c>
      <c r="B23" s="140" t="s">
        <v>75</v>
      </c>
      <c r="C23" s="140" t="s">
        <v>157</v>
      </c>
      <c r="D23" s="140">
        <v>10</v>
      </c>
      <c r="E23" s="90" t="s">
        <v>23</v>
      </c>
      <c r="F23" s="126">
        <v>2.9</v>
      </c>
      <c r="G23" s="91">
        <v>88.91</v>
      </c>
      <c r="H23" s="91">
        <v>18.850000000000001</v>
      </c>
      <c r="I23" s="100">
        <v>70.06</v>
      </c>
      <c r="J23" s="101">
        <f t="shared" si="3"/>
        <v>8520.9987627938372</v>
      </c>
      <c r="K23" s="102">
        <f t="shared" si="4"/>
        <v>10813.61689980017</v>
      </c>
      <c r="L23" s="103">
        <v>757602</v>
      </c>
      <c r="M23" s="126" t="s">
        <v>20</v>
      </c>
      <c r="N23" s="126" t="s">
        <v>32</v>
      </c>
      <c r="O23" s="183"/>
      <c r="P23" s="84" t="s">
        <v>225</v>
      </c>
      <c r="Q23" s="84">
        <v>757602</v>
      </c>
    </row>
    <row r="24" spans="1:17" ht="23.25" customHeight="1">
      <c r="A24" s="74">
        <f t="shared" si="0"/>
        <v>19</v>
      </c>
      <c r="B24" s="140" t="s">
        <v>75</v>
      </c>
      <c r="C24" s="140" t="s">
        <v>158</v>
      </c>
      <c r="D24" s="140">
        <v>10</v>
      </c>
      <c r="E24" s="90" t="s">
        <v>19</v>
      </c>
      <c r="F24" s="126">
        <v>2.9</v>
      </c>
      <c r="G24" s="91">
        <v>122.14</v>
      </c>
      <c r="H24" s="91">
        <v>25.89</v>
      </c>
      <c r="I24" s="100">
        <v>96.25</v>
      </c>
      <c r="J24" s="101">
        <f t="shared" si="3"/>
        <v>8743.9577533977408</v>
      </c>
      <c r="K24" s="102">
        <f t="shared" si="4"/>
        <v>11095.968831168831</v>
      </c>
      <c r="L24" s="103">
        <v>1067987</v>
      </c>
      <c r="M24" s="126" t="s">
        <v>20</v>
      </c>
      <c r="N24" s="126" t="s">
        <v>32</v>
      </c>
      <c r="O24" s="183"/>
      <c r="P24" s="84" t="s">
        <v>226</v>
      </c>
      <c r="Q24" s="84">
        <v>1067987</v>
      </c>
    </row>
    <row r="25" spans="1:17" ht="23.25" customHeight="1">
      <c r="A25" s="74">
        <f t="shared" si="0"/>
        <v>20</v>
      </c>
      <c r="B25" s="140" t="s">
        <v>75</v>
      </c>
      <c r="C25" s="140" t="s">
        <v>159</v>
      </c>
      <c r="D25" s="140">
        <v>10</v>
      </c>
      <c r="E25" s="90" t="s">
        <v>19</v>
      </c>
      <c r="F25" s="126">
        <v>2.9</v>
      </c>
      <c r="G25" s="91">
        <v>122.21</v>
      </c>
      <c r="H25" s="91">
        <v>25.91</v>
      </c>
      <c r="I25" s="100">
        <v>96.3</v>
      </c>
      <c r="J25" s="101">
        <f t="shared" si="3"/>
        <v>8805.9896898780789</v>
      </c>
      <c r="K25" s="102">
        <f t="shared" si="4"/>
        <v>11175.285565939772</v>
      </c>
      <c r="L25" s="103">
        <v>1076180</v>
      </c>
      <c r="M25" s="126" t="s">
        <v>20</v>
      </c>
      <c r="N25" s="126" t="s">
        <v>32</v>
      </c>
      <c r="O25" s="183"/>
      <c r="P25" s="84" t="s">
        <v>227</v>
      </c>
      <c r="Q25" s="84">
        <v>1076180</v>
      </c>
    </row>
    <row r="26" spans="1:17" ht="23.25" customHeight="1">
      <c r="A26" s="74">
        <f t="shared" si="0"/>
        <v>21</v>
      </c>
      <c r="B26" s="140" t="s">
        <v>75</v>
      </c>
      <c r="C26" s="140" t="s">
        <v>160</v>
      </c>
      <c r="D26" s="126">
        <v>11</v>
      </c>
      <c r="E26" s="90" t="s">
        <v>23</v>
      </c>
      <c r="F26" s="126">
        <v>2.9</v>
      </c>
      <c r="G26" s="91">
        <v>88.92</v>
      </c>
      <c r="H26" s="91">
        <v>18.850000000000001</v>
      </c>
      <c r="I26" s="100">
        <v>70.069999999999993</v>
      </c>
      <c r="J26" s="101">
        <f t="shared" si="3"/>
        <v>8639.9460188933863</v>
      </c>
      <c r="K26" s="102">
        <f t="shared" si="4"/>
        <v>10964.235764235766</v>
      </c>
      <c r="L26" s="103">
        <v>768264</v>
      </c>
      <c r="M26" s="126" t="s">
        <v>20</v>
      </c>
      <c r="N26" s="126" t="s">
        <v>32</v>
      </c>
      <c r="O26" s="183"/>
      <c r="P26" s="84" t="s">
        <v>228</v>
      </c>
      <c r="Q26" s="84">
        <v>768264</v>
      </c>
    </row>
    <row r="27" spans="1:17" ht="23.25" customHeight="1">
      <c r="A27" s="74">
        <f t="shared" si="0"/>
        <v>22</v>
      </c>
      <c r="B27" s="140" t="s">
        <v>75</v>
      </c>
      <c r="C27" s="140" t="s">
        <v>161</v>
      </c>
      <c r="D27" s="140">
        <v>11</v>
      </c>
      <c r="E27" s="90" t="s">
        <v>23</v>
      </c>
      <c r="F27" s="126">
        <v>2.9</v>
      </c>
      <c r="G27" s="91">
        <v>88.91</v>
      </c>
      <c r="H27" s="91">
        <v>18.850000000000001</v>
      </c>
      <c r="I27" s="100">
        <v>70.06</v>
      </c>
      <c r="J27" s="101">
        <f t="shared" si="3"/>
        <v>8455.6630300303677</v>
      </c>
      <c r="K27" s="102">
        <f t="shared" si="4"/>
        <v>10730.702255209821</v>
      </c>
      <c r="L27" s="103">
        <v>751793</v>
      </c>
      <c r="M27" s="126" t="s">
        <v>20</v>
      </c>
      <c r="N27" s="126" t="s">
        <v>32</v>
      </c>
      <c r="O27" s="183"/>
      <c r="P27" s="84" t="s">
        <v>229</v>
      </c>
      <c r="Q27" s="84">
        <v>751793</v>
      </c>
    </row>
    <row r="28" spans="1:17" ht="23.25" customHeight="1">
      <c r="A28" s="74">
        <f t="shared" si="0"/>
        <v>23</v>
      </c>
      <c r="B28" s="140" t="s">
        <v>75</v>
      </c>
      <c r="C28" s="140" t="s">
        <v>162</v>
      </c>
      <c r="D28" s="140">
        <v>11</v>
      </c>
      <c r="E28" s="90" t="s">
        <v>19</v>
      </c>
      <c r="F28" s="126">
        <v>2.9</v>
      </c>
      <c r="G28" s="91">
        <v>122.14</v>
      </c>
      <c r="H28" s="91">
        <v>25.89</v>
      </c>
      <c r="I28" s="100">
        <v>96.25</v>
      </c>
      <c r="J28" s="101">
        <f t="shared" si="3"/>
        <v>8852.4971344358928</v>
      </c>
      <c r="K28" s="102">
        <f t="shared" si="4"/>
        <v>11233.703896103896</v>
      </c>
      <c r="L28" s="103">
        <v>1081244</v>
      </c>
      <c r="M28" s="126" t="s">
        <v>20</v>
      </c>
      <c r="N28" s="126" t="s">
        <v>32</v>
      </c>
      <c r="O28" s="183"/>
      <c r="P28" s="84" t="s">
        <v>230</v>
      </c>
      <c r="Q28" s="84">
        <v>1081244</v>
      </c>
    </row>
    <row r="29" spans="1:17" ht="23.25" customHeight="1">
      <c r="A29" s="74">
        <f t="shared" si="0"/>
        <v>24</v>
      </c>
      <c r="B29" s="140" t="s">
        <v>75</v>
      </c>
      <c r="C29" s="140" t="s">
        <v>163</v>
      </c>
      <c r="D29" s="140">
        <v>11</v>
      </c>
      <c r="E29" s="90" t="s">
        <v>19</v>
      </c>
      <c r="F29" s="126">
        <v>2.9</v>
      </c>
      <c r="G29" s="91">
        <v>122.21</v>
      </c>
      <c r="H29" s="91">
        <v>25.91</v>
      </c>
      <c r="I29" s="100">
        <v>96.3</v>
      </c>
      <c r="J29" s="101">
        <f t="shared" si="3"/>
        <v>8826.004418623681</v>
      </c>
      <c r="K29" s="102">
        <f t="shared" si="4"/>
        <v>11200.685358255452</v>
      </c>
      <c r="L29" s="103">
        <v>1078626</v>
      </c>
      <c r="M29" s="126" t="s">
        <v>20</v>
      </c>
      <c r="N29" s="126" t="s">
        <v>32</v>
      </c>
      <c r="O29" s="183"/>
      <c r="P29" s="84" t="s">
        <v>231</v>
      </c>
      <c r="Q29" s="84">
        <v>1078626</v>
      </c>
    </row>
    <row r="30" spans="1:17" ht="23.25" customHeight="1">
      <c r="A30" s="74">
        <f t="shared" si="0"/>
        <v>25</v>
      </c>
      <c r="B30" s="140" t="s">
        <v>75</v>
      </c>
      <c r="C30" s="140" t="s">
        <v>164</v>
      </c>
      <c r="D30" s="126">
        <v>12</v>
      </c>
      <c r="E30" s="90" t="s">
        <v>23</v>
      </c>
      <c r="F30" s="126">
        <v>2.9</v>
      </c>
      <c r="G30" s="91">
        <v>88.92</v>
      </c>
      <c r="H30" s="91">
        <v>18.850000000000001</v>
      </c>
      <c r="I30" s="100">
        <v>70.069999999999993</v>
      </c>
      <c r="J30" s="101">
        <f t="shared" si="3"/>
        <v>8577.9464687359414</v>
      </c>
      <c r="K30" s="102">
        <f t="shared" si="4"/>
        <v>10885.557299843014</v>
      </c>
      <c r="L30" s="103">
        <v>762751</v>
      </c>
      <c r="M30" s="126" t="s">
        <v>20</v>
      </c>
      <c r="N30" s="126" t="s">
        <v>32</v>
      </c>
      <c r="O30" s="183"/>
      <c r="P30" s="84" t="s">
        <v>232</v>
      </c>
      <c r="Q30" s="84">
        <v>762751</v>
      </c>
    </row>
    <row r="31" spans="1:17" ht="23.25" customHeight="1">
      <c r="A31" s="74">
        <f t="shared" si="0"/>
        <v>26</v>
      </c>
      <c r="B31" s="140" t="s">
        <v>75</v>
      </c>
      <c r="C31" s="140" t="s">
        <v>165</v>
      </c>
      <c r="D31" s="140">
        <v>12</v>
      </c>
      <c r="E31" s="90" t="s">
        <v>23</v>
      </c>
      <c r="F31" s="126">
        <v>2.9</v>
      </c>
      <c r="G31" s="91">
        <v>88.91</v>
      </c>
      <c r="H31" s="91">
        <v>18.850000000000001</v>
      </c>
      <c r="I31" s="100">
        <v>70.06</v>
      </c>
      <c r="J31" s="101">
        <f t="shared" si="3"/>
        <v>8475.6495332358572</v>
      </c>
      <c r="K31" s="102">
        <f t="shared" si="4"/>
        <v>10756.066228946616</v>
      </c>
      <c r="L31" s="103">
        <v>753570</v>
      </c>
      <c r="M31" s="126" t="s">
        <v>20</v>
      </c>
      <c r="N31" s="126" t="s">
        <v>32</v>
      </c>
      <c r="O31" s="183"/>
      <c r="P31" s="84" t="s">
        <v>233</v>
      </c>
      <c r="Q31" s="84">
        <v>753570</v>
      </c>
    </row>
    <row r="32" spans="1:17" ht="23.25" customHeight="1">
      <c r="A32" s="74">
        <f t="shared" si="0"/>
        <v>27</v>
      </c>
      <c r="B32" s="140" t="s">
        <v>75</v>
      </c>
      <c r="C32" s="140" t="s">
        <v>166</v>
      </c>
      <c r="D32" s="140">
        <v>12</v>
      </c>
      <c r="E32" s="90" t="s">
        <v>19</v>
      </c>
      <c r="F32" s="126">
        <v>2.9</v>
      </c>
      <c r="G32" s="91">
        <v>122.14</v>
      </c>
      <c r="H32" s="91">
        <v>25.89</v>
      </c>
      <c r="I32" s="100">
        <v>96.25</v>
      </c>
      <c r="J32" s="101">
        <f t="shared" si="3"/>
        <v>8783.9528410021285</v>
      </c>
      <c r="K32" s="102">
        <f t="shared" si="4"/>
        <v>11146.722077922079</v>
      </c>
      <c r="L32" s="103">
        <v>1072872</v>
      </c>
      <c r="M32" s="126" t="s">
        <v>20</v>
      </c>
      <c r="N32" s="126" t="s">
        <v>32</v>
      </c>
      <c r="O32" s="183"/>
      <c r="P32" s="84" t="s">
        <v>234</v>
      </c>
      <c r="Q32" s="84">
        <v>1072872</v>
      </c>
    </row>
    <row r="33" spans="1:17" ht="23.25" customHeight="1">
      <c r="A33" s="74">
        <f t="shared" si="0"/>
        <v>28</v>
      </c>
      <c r="B33" s="140" t="s">
        <v>75</v>
      </c>
      <c r="C33" s="140" t="s">
        <v>167</v>
      </c>
      <c r="D33" s="140">
        <v>12</v>
      </c>
      <c r="E33" s="90" t="s">
        <v>19</v>
      </c>
      <c r="F33" s="126">
        <v>2.9</v>
      </c>
      <c r="G33" s="91">
        <v>122.21</v>
      </c>
      <c r="H33" s="91">
        <v>25.91</v>
      </c>
      <c r="I33" s="100">
        <v>96.3</v>
      </c>
      <c r="J33" s="101">
        <f t="shared" si="3"/>
        <v>8845.9864168235017</v>
      </c>
      <c r="K33" s="102">
        <f t="shared" si="4"/>
        <v>11226.043613707165</v>
      </c>
      <c r="L33" s="103">
        <v>1081068</v>
      </c>
      <c r="M33" s="126" t="s">
        <v>20</v>
      </c>
      <c r="N33" s="126" t="s">
        <v>32</v>
      </c>
      <c r="O33" s="183"/>
      <c r="P33" s="84" t="s">
        <v>235</v>
      </c>
      <c r="Q33" s="84">
        <v>1081068</v>
      </c>
    </row>
    <row r="34" spans="1:17" ht="23.25" customHeight="1">
      <c r="A34" s="74">
        <f t="shared" si="0"/>
        <v>29</v>
      </c>
      <c r="B34" s="140" t="s">
        <v>75</v>
      </c>
      <c r="C34" s="140" t="s">
        <v>168</v>
      </c>
      <c r="D34" s="126">
        <v>13</v>
      </c>
      <c r="E34" s="90" t="s">
        <v>23</v>
      </c>
      <c r="F34" s="126">
        <v>2.9</v>
      </c>
      <c r="G34" s="91">
        <v>88.92</v>
      </c>
      <c r="H34" s="91">
        <v>18.850000000000001</v>
      </c>
      <c r="I34" s="100">
        <v>70.069999999999993</v>
      </c>
      <c r="J34" s="101">
        <f t="shared" si="3"/>
        <v>8772.5033738191632</v>
      </c>
      <c r="K34" s="102">
        <f t="shared" si="4"/>
        <v>11132.453261024692</v>
      </c>
      <c r="L34" s="103">
        <v>780051</v>
      </c>
      <c r="M34" s="126" t="s">
        <v>20</v>
      </c>
      <c r="N34" s="126" t="s">
        <v>32</v>
      </c>
      <c r="O34" s="183"/>
      <c r="P34" s="84" t="s">
        <v>236</v>
      </c>
      <c r="Q34" s="84">
        <v>780051</v>
      </c>
    </row>
    <row r="35" spans="1:17" ht="23.25" customHeight="1">
      <c r="A35" s="74">
        <f t="shared" si="0"/>
        <v>30</v>
      </c>
      <c r="B35" s="140" t="s">
        <v>75</v>
      </c>
      <c r="C35" s="140" t="s">
        <v>169</v>
      </c>
      <c r="D35" s="140">
        <v>13</v>
      </c>
      <c r="E35" s="90" t="s">
        <v>23</v>
      </c>
      <c r="F35" s="126">
        <v>2.9</v>
      </c>
      <c r="G35" s="91">
        <v>88.91</v>
      </c>
      <c r="H35" s="91">
        <v>18.850000000000001</v>
      </c>
      <c r="I35" s="100">
        <v>70.06</v>
      </c>
      <c r="J35" s="101">
        <f t="shared" si="3"/>
        <v>8581.4756495332367</v>
      </c>
      <c r="K35" s="102">
        <f t="shared" si="4"/>
        <v>10890.365401084784</v>
      </c>
      <c r="L35" s="103">
        <v>762979</v>
      </c>
      <c r="M35" s="126" t="s">
        <v>20</v>
      </c>
      <c r="N35" s="126" t="s">
        <v>32</v>
      </c>
      <c r="O35" s="183"/>
      <c r="P35" s="84" t="s">
        <v>237</v>
      </c>
      <c r="Q35" s="84">
        <v>762979</v>
      </c>
    </row>
    <row r="36" spans="1:17" ht="23.25" customHeight="1">
      <c r="A36" s="74">
        <f t="shared" si="0"/>
        <v>31</v>
      </c>
      <c r="B36" s="140" t="s">
        <v>75</v>
      </c>
      <c r="C36" s="140" t="s">
        <v>170</v>
      </c>
      <c r="D36" s="140">
        <v>13</v>
      </c>
      <c r="E36" s="90" t="s">
        <v>19</v>
      </c>
      <c r="F36" s="126">
        <v>2.9</v>
      </c>
      <c r="G36" s="91">
        <v>122.14</v>
      </c>
      <c r="H36" s="91">
        <v>25.89</v>
      </c>
      <c r="I36" s="100">
        <v>96.25</v>
      </c>
      <c r="J36" s="101">
        <f t="shared" si="3"/>
        <v>8803.9544784673326</v>
      </c>
      <c r="K36" s="102">
        <f t="shared" si="4"/>
        <v>11172.103896103896</v>
      </c>
      <c r="L36" s="103">
        <v>1075315</v>
      </c>
      <c r="M36" s="126" t="s">
        <v>20</v>
      </c>
      <c r="N36" s="126" t="s">
        <v>32</v>
      </c>
      <c r="O36" s="183"/>
      <c r="P36" s="84" t="s">
        <v>238</v>
      </c>
      <c r="Q36" s="84">
        <v>1075315</v>
      </c>
    </row>
    <row r="37" spans="1:17" ht="23.25" customHeight="1">
      <c r="A37" s="74">
        <f t="shared" si="0"/>
        <v>32</v>
      </c>
      <c r="B37" s="140" t="s">
        <v>75</v>
      </c>
      <c r="C37" s="140" t="s">
        <v>171</v>
      </c>
      <c r="D37" s="140">
        <v>13</v>
      </c>
      <c r="E37" s="90" t="s">
        <v>19</v>
      </c>
      <c r="F37" s="126">
        <v>2.9</v>
      </c>
      <c r="G37" s="91">
        <v>122.21</v>
      </c>
      <c r="H37" s="91">
        <v>25.91</v>
      </c>
      <c r="I37" s="100">
        <v>96.3</v>
      </c>
      <c r="J37" s="101">
        <f t="shared" si="3"/>
        <v>8865.9847802962122</v>
      </c>
      <c r="K37" s="102">
        <f t="shared" si="4"/>
        <v>11251.422637590862</v>
      </c>
      <c r="L37" s="103">
        <v>1083512</v>
      </c>
      <c r="M37" s="126" t="s">
        <v>20</v>
      </c>
      <c r="N37" s="126" t="s">
        <v>32</v>
      </c>
      <c r="O37" s="183"/>
      <c r="P37" s="84" t="s">
        <v>239</v>
      </c>
      <c r="Q37" s="84">
        <v>1083512</v>
      </c>
    </row>
    <row r="38" spans="1:17" ht="23.25" customHeight="1">
      <c r="A38" s="74">
        <f t="shared" si="0"/>
        <v>33</v>
      </c>
      <c r="B38" s="140" t="s">
        <v>75</v>
      </c>
      <c r="C38" s="140" t="s">
        <v>172</v>
      </c>
      <c r="D38" s="126">
        <v>14</v>
      </c>
      <c r="E38" s="90" t="s">
        <v>23</v>
      </c>
      <c r="F38" s="126">
        <v>2.9</v>
      </c>
      <c r="G38" s="91">
        <v>88.92</v>
      </c>
      <c r="H38" s="91">
        <v>18.850000000000001</v>
      </c>
      <c r="I38" s="100">
        <v>70.069999999999993</v>
      </c>
      <c r="J38" s="101">
        <f t="shared" si="3"/>
        <v>8700.5285650022488</v>
      </c>
      <c r="K38" s="102">
        <f t="shared" si="4"/>
        <v>11041.116026830314</v>
      </c>
      <c r="L38" s="103">
        <v>773651</v>
      </c>
      <c r="M38" s="126" t="s">
        <v>20</v>
      </c>
      <c r="N38" s="126" t="s">
        <v>32</v>
      </c>
      <c r="O38" s="183"/>
      <c r="P38" s="84" t="s">
        <v>240</v>
      </c>
      <c r="Q38" s="84">
        <v>773651</v>
      </c>
    </row>
    <row r="39" spans="1:17" ht="23.25" customHeight="1">
      <c r="A39" s="74">
        <f t="shared" si="0"/>
        <v>34</v>
      </c>
      <c r="B39" s="140" t="s">
        <v>75</v>
      </c>
      <c r="C39" s="140" t="s">
        <v>173</v>
      </c>
      <c r="D39" s="140">
        <v>14</v>
      </c>
      <c r="E39" s="90" t="s">
        <v>23</v>
      </c>
      <c r="F39" s="126">
        <v>2.9</v>
      </c>
      <c r="G39" s="91">
        <v>88.91</v>
      </c>
      <c r="H39" s="91">
        <v>18.850000000000001</v>
      </c>
      <c r="I39" s="100">
        <v>70.06</v>
      </c>
      <c r="J39" s="101">
        <f t="shared" si="3"/>
        <v>8684.107524462941</v>
      </c>
      <c r="K39" s="102">
        <f t="shared" si="4"/>
        <v>11020.610904938623</v>
      </c>
      <c r="L39" s="103">
        <v>772104</v>
      </c>
      <c r="M39" s="126" t="s">
        <v>20</v>
      </c>
      <c r="N39" s="126" t="s">
        <v>32</v>
      </c>
      <c r="O39" s="183"/>
      <c r="P39" s="84" t="s">
        <v>241</v>
      </c>
      <c r="Q39" s="84">
        <v>772104</v>
      </c>
    </row>
    <row r="40" spans="1:17" ht="23.25" customHeight="1">
      <c r="A40" s="74">
        <f t="shared" si="0"/>
        <v>35</v>
      </c>
      <c r="B40" s="140" t="s">
        <v>75</v>
      </c>
      <c r="C40" s="140" t="s">
        <v>174</v>
      </c>
      <c r="D40" s="126">
        <v>15</v>
      </c>
      <c r="E40" s="90" t="s">
        <v>23</v>
      </c>
      <c r="F40" s="126">
        <v>2.9</v>
      </c>
      <c r="G40" s="91">
        <v>88.92</v>
      </c>
      <c r="H40" s="91">
        <v>18.850000000000001</v>
      </c>
      <c r="I40" s="100">
        <v>70.069999999999993</v>
      </c>
      <c r="J40" s="101">
        <f t="shared" si="3"/>
        <v>8637.9442195231659</v>
      </c>
      <c r="K40" s="102">
        <f t="shared" si="4"/>
        <v>10961.695447409735</v>
      </c>
      <c r="L40" s="103">
        <v>768086</v>
      </c>
      <c r="M40" s="126" t="s">
        <v>20</v>
      </c>
      <c r="N40" s="126" t="s">
        <v>32</v>
      </c>
      <c r="O40" s="183"/>
      <c r="P40" s="84" t="s">
        <v>242</v>
      </c>
      <c r="Q40" s="84">
        <v>768086</v>
      </c>
    </row>
    <row r="41" spans="1:17" ht="23.25" customHeight="1">
      <c r="A41" s="74">
        <f t="shared" si="0"/>
        <v>36</v>
      </c>
      <c r="B41" s="140" t="s">
        <v>75</v>
      </c>
      <c r="C41" s="140" t="s">
        <v>175</v>
      </c>
      <c r="D41" s="140">
        <v>15</v>
      </c>
      <c r="E41" s="90" t="s">
        <v>23</v>
      </c>
      <c r="F41" s="126">
        <v>2.9</v>
      </c>
      <c r="G41" s="91">
        <v>88.91</v>
      </c>
      <c r="H41" s="91">
        <v>18.850000000000001</v>
      </c>
      <c r="I41" s="100">
        <v>70.06</v>
      </c>
      <c r="J41" s="101">
        <f t="shared" si="3"/>
        <v>8704.4989315037674</v>
      </c>
      <c r="K41" s="102">
        <f t="shared" si="4"/>
        <v>11046.488723950899</v>
      </c>
      <c r="L41" s="103">
        <v>773917</v>
      </c>
      <c r="M41" s="126" t="s">
        <v>20</v>
      </c>
      <c r="N41" s="126" t="s">
        <v>32</v>
      </c>
      <c r="O41" s="183"/>
      <c r="P41" s="84" t="s">
        <v>243</v>
      </c>
      <c r="Q41" s="84">
        <v>773917</v>
      </c>
    </row>
    <row r="42" spans="1:17" ht="23.25" customHeight="1">
      <c r="A42" s="74">
        <f t="shared" si="0"/>
        <v>37</v>
      </c>
      <c r="B42" s="140" t="s">
        <v>75</v>
      </c>
      <c r="C42" s="140" t="s">
        <v>176</v>
      </c>
      <c r="D42" s="140">
        <v>15</v>
      </c>
      <c r="E42" s="90" t="s">
        <v>19</v>
      </c>
      <c r="F42" s="126">
        <v>2.9</v>
      </c>
      <c r="G42" s="91">
        <v>122.14</v>
      </c>
      <c r="H42" s="91">
        <v>25.89</v>
      </c>
      <c r="I42" s="100">
        <v>96.25</v>
      </c>
      <c r="J42" s="101">
        <f t="shared" si="3"/>
        <v>8933.2814802685443</v>
      </c>
      <c r="K42" s="102">
        <f t="shared" si="4"/>
        <v>11336.218181818182</v>
      </c>
      <c r="L42" s="103">
        <v>1091111</v>
      </c>
      <c r="M42" s="126" t="s">
        <v>20</v>
      </c>
      <c r="N42" s="126" t="s">
        <v>32</v>
      </c>
      <c r="O42" s="183"/>
      <c r="P42" s="84" t="s">
        <v>244</v>
      </c>
      <c r="Q42" s="84">
        <v>1091111</v>
      </c>
    </row>
    <row r="43" spans="1:17" ht="23.25" customHeight="1">
      <c r="A43" s="74">
        <f t="shared" si="0"/>
        <v>38</v>
      </c>
      <c r="B43" s="140" t="s">
        <v>75</v>
      </c>
      <c r="C43" s="140" t="s">
        <v>177</v>
      </c>
      <c r="D43" s="140">
        <v>15</v>
      </c>
      <c r="E43" s="90" t="s">
        <v>19</v>
      </c>
      <c r="F43" s="126">
        <v>2.9</v>
      </c>
      <c r="G43" s="91">
        <v>122.21</v>
      </c>
      <c r="H43" s="91">
        <v>25.91</v>
      </c>
      <c r="I43" s="100">
        <v>96.3</v>
      </c>
      <c r="J43" s="101">
        <f t="shared" si="3"/>
        <v>8905.9896898780789</v>
      </c>
      <c r="K43" s="102">
        <f t="shared" si="4"/>
        <v>11302.191069574248</v>
      </c>
      <c r="L43" s="103">
        <v>1088401</v>
      </c>
      <c r="M43" s="126" t="s">
        <v>20</v>
      </c>
      <c r="N43" s="126" t="s">
        <v>32</v>
      </c>
      <c r="O43" s="183"/>
      <c r="P43" s="84" t="s">
        <v>245</v>
      </c>
      <c r="Q43" s="84">
        <v>1088401</v>
      </c>
    </row>
    <row r="44" spans="1:17" ht="23.25" customHeight="1">
      <c r="A44" s="74">
        <f t="shared" si="0"/>
        <v>39</v>
      </c>
      <c r="B44" s="140" t="s">
        <v>75</v>
      </c>
      <c r="C44" s="140" t="s">
        <v>178</v>
      </c>
      <c r="D44" s="126">
        <v>16</v>
      </c>
      <c r="E44" s="90" t="s">
        <v>23</v>
      </c>
      <c r="F44" s="126">
        <v>2.9</v>
      </c>
      <c r="G44" s="91">
        <v>88.92</v>
      </c>
      <c r="H44" s="91">
        <v>18.850000000000001</v>
      </c>
      <c r="I44" s="100">
        <v>70.069999999999993</v>
      </c>
      <c r="J44" s="101">
        <f t="shared" si="3"/>
        <v>8740.9019343229866</v>
      </c>
      <c r="K44" s="102">
        <f t="shared" si="4"/>
        <v>11092.350506636221</v>
      </c>
      <c r="L44" s="103">
        <v>777241</v>
      </c>
      <c r="M44" s="126" t="s">
        <v>20</v>
      </c>
      <c r="N44" s="126" t="s">
        <v>32</v>
      </c>
      <c r="O44" s="183"/>
      <c r="P44" s="84" t="s">
        <v>246</v>
      </c>
      <c r="Q44" s="84">
        <v>777241</v>
      </c>
    </row>
    <row r="45" spans="1:17" ht="23.25" customHeight="1">
      <c r="A45" s="74">
        <f t="shared" si="0"/>
        <v>40</v>
      </c>
      <c r="B45" s="140" t="s">
        <v>75</v>
      </c>
      <c r="C45" s="140" t="s">
        <v>179</v>
      </c>
      <c r="D45" s="140">
        <v>16</v>
      </c>
      <c r="E45" s="90" t="s">
        <v>23</v>
      </c>
      <c r="F45" s="126">
        <v>2.9</v>
      </c>
      <c r="G45" s="91">
        <v>88.91</v>
      </c>
      <c r="H45" s="91">
        <v>18.850000000000001</v>
      </c>
      <c r="I45" s="100">
        <v>70.06</v>
      </c>
      <c r="J45" s="101">
        <f t="shared" si="3"/>
        <v>8555.6630300303677</v>
      </c>
      <c r="K45" s="102">
        <f t="shared" si="4"/>
        <v>10857.607764773051</v>
      </c>
      <c r="L45" s="103">
        <v>760684</v>
      </c>
      <c r="M45" s="126" t="s">
        <v>20</v>
      </c>
      <c r="N45" s="126" t="s">
        <v>32</v>
      </c>
      <c r="O45" s="183"/>
      <c r="P45" s="84" t="s">
        <v>247</v>
      </c>
      <c r="Q45" s="84">
        <v>760684</v>
      </c>
    </row>
    <row r="46" spans="1:17" ht="23.25" customHeight="1">
      <c r="A46" s="74">
        <f t="shared" si="0"/>
        <v>41</v>
      </c>
      <c r="B46" s="140" t="s">
        <v>75</v>
      </c>
      <c r="C46" s="140" t="s">
        <v>180</v>
      </c>
      <c r="D46" s="140">
        <v>16</v>
      </c>
      <c r="E46" s="90" t="s">
        <v>19</v>
      </c>
      <c r="F46" s="126">
        <v>2.9</v>
      </c>
      <c r="G46" s="91">
        <v>122.14</v>
      </c>
      <c r="H46" s="91">
        <v>25.89</v>
      </c>
      <c r="I46" s="100">
        <v>96.25</v>
      </c>
      <c r="J46" s="101">
        <f t="shared" si="3"/>
        <v>8953.4959882102503</v>
      </c>
      <c r="K46" s="102">
        <f t="shared" si="4"/>
        <v>11361.870129870131</v>
      </c>
      <c r="L46" s="103">
        <v>1093580</v>
      </c>
      <c r="M46" s="126" t="s">
        <v>20</v>
      </c>
      <c r="N46" s="126" t="s">
        <v>32</v>
      </c>
      <c r="O46" s="183"/>
      <c r="P46" s="84" t="s">
        <v>248</v>
      </c>
      <c r="Q46" s="84">
        <v>1093580</v>
      </c>
    </row>
    <row r="47" spans="1:17" ht="23.25" customHeight="1">
      <c r="A47" s="74">
        <f t="shared" si="0"/>
        <v>42</v>
      </c>
      <c r="B47" s="140" t="s">
        <v>75</v>
      </c>
      <c r="C47" s="140" t="s">
        <v>181</v>
      </c>
      <c r="D47" s="140">
        <v>16</v>
      </c>
      <c r="E47" s="90" t="s">
        <v>19</v>
      </c>
      <c r="F47" s="126">
        <v>2.9</v>
      </c>
      <c r="G47" s="91">
        <v>122.21</v>
      </c>
      <c r="H47" s="91">
        <v>25.91</v>
      </c>
      <c r="I47" s="100">
        <v>96.3</v>
      </c>
      <c r="J47" s="101">
        <f t="shared" si="3"/>
        <v>9102.5693478438752</v>
      </c>
      <c r="K47" s="102">
        <f t="shared" si="4"/>
        <v>11551.66147455867</v>
      </c>
      <c r="L47" s="103">
        <v>1112425</v>
      </c>
      <c r="M47" s="126" t="s">
        <v>20</v>
      </c>
      <c r="N47" s="126" t="s">
        <v>32</v>
      </c>
      <c r="O47" s="183"/>
      <c r="P47" s="84" t="s">
        <v>249</v>
      </c>
      <c r="Q47" s="84">
        <v>1112425</v>
      </c>
    </row>
    <row r="48" spans="1:17" ht="23.25" customHeight="1">
      <c r="A48" s="74">
        <f t="shared" si="0"/>
        <v>43</v>
      </c>
      <c r="B48" s="140" t="s">
        <v>75</v>
      </c>
      <c r="C48" s="140" t="s">
        <v>182</v>
      </c>
      <c r="D48" s="126">
        <v>17</v>
      </c>
      <c r="E48" s="90" t="s">
        <v>23</v>
      </c>
      <c r="F48" s="126">
        <v>2.9</v>
      </c>
      <c r="G48" s="91">
        <v>88.92</v>
      </c>
      <c r="H48" s="91">
        <v>18.850000000000001</v>
      </c>
      <c r="I48" s="100">
        <v>70.069999999999993</v>
      </c>
      <c r="J48" s="101">
        <f t="shared" si="3"/>
        <v>8677.9352226720639</v>
      </c>
      <c r="K48" s="102">
        <f t="shared" si="4"/>
        <v>11012.444698158984</v>
      </c>
      <c r="L48" s="103">
        <v>771642</v>
      </c>
      <c r="M48" s="126" t="s">
        <v>20</v>
      </c>
      <c r="N48" s="126" t="s">
        <v>32</v>
      </c>
      <c r="O48" s="183"/>
      <c r="P48" s="84" t="s">
        <v>250</v>
      </c>
      <c r="Q48" s="84">
        <v>771642</v>
      </c>
    </row>
    <row r="49" spans="1:17" ht="23.25" customHeight="1">
      <c r="A49" s="74">
        <f t="shared" si="0"/>
        <v>44</v>
      </c>
      <c r="B49" s="140" t="s">
        <v>75</v>
      </c>
      <c r="C49" s="140" t="s">
        <v>183</v>
      </c>
      <c r="D49" s="140">
        <v>17</v>
      </c>
      <c r="E49" s="90" t="s">
        <v>23</v>
      </c>
      <c r="F49" s="126">
        <v>2.9</v>
      </c>
      <c r="G49" s="91">
        <v>88.91</v>
      </c>
      <c r="H49" s="91">
        <v>18.850000000000001</v>
      </c>
      <c r="I49" s="100">
        <v>70.06</v>
      </c>
      <c r="J49" s="101">
        <f t="shared" si="3"/>
        <v>8575.6495332358572</v>
      </c>
      <c r="K49" s="102">
        <f t="shared" si="4"/>
        <v>10882.971738509848</v>
      </c>
      <c r="L49" s="103">
        <v>762461</v>
      </c>
      <c r="M49" s="126" t="s">
        <v>20</v>
      </c>
      <c r="N49" s="126" t="s">
        <v>32</v>
      </c>
      <c r="O49" s="183"/>
      <c r="P49" s="84" t="s">
        <v>251</v>
      </c>
      <c r="Q49" s="84">
        <v>762461</v>
      </c>
    </row>
    <row r="50" spans="1:17" ht="23.25" customHeight="1">
      <c r="A50" s="74">
        <f t="shared" si="0"/>
        <v>45</v>
      </c>
      <c r="B50" s="140" t="s">
        <v>75</v>
      </c>
      <c r="C50" s="140" t="s">
        <v>184</v>
      </c>
      <c r="D50" s="140">
        <v>17</v>
      </c>
      <c r="E50" s="90" t="s">
        <v>19</v>
      </c>
      <c r="F50" s="126">
        <v>2.9</v>
      </c>
      <c r="G50" s="91">
        <v>122.21</v>
      </c>
      <c r="H50" s="91">
        <v>25.91</v>
      </c>
      <c r="I50" s="100">
        <v>96.3</v>
      </c>
      <c r="J50" s="101">
        <f t="shared" si="3"/>
        <v>8945.9864168235017</v>
      </c>
      <c r="K50" s="102">
        <f t="shared" si="4"/>
        <v>11352.949117341641</v>
      </c>
      <c r="L50" s="103">
        <v>1093289</v>
      </c>
      <c r="M50" s="126" t="s">
        <v>20</v>
      </c>
      <c r="N50" s="126" t="s">
        <v>32</v>
      </c>
      <c r="O50" s="183"/>
      <c r="P50" s="84" t="s">
        <v>252</v>
      </c>
      <c r="Q50" s="84">
        <v>1093289</v>
      </c>
    </row>
    <row r="51" spans="1:17" ht="23.25" customHeight="1">
      <c r="A51" s="74">
        <f t="shared" si="0"/>
        <v>46</v>
      </c>
      <c r="B51" s="140" t="s">
        <v>75</v>
      </c>
      <c r="C51" s="140" t="s">
        <v>185</v>
      </c>
      <c r="D51" s="126">
        <v>18</v>
      </c>
      <c r="E51" s="90" t="s">
        <v>23</v>
      </c>
      <c r="F51" s="126">
        <v>2.9</v>
      </c>
      <c r="G51" s="91">
        <v>88.91</v>
      </c>
      <c r="H51" s="91">
        <v>18.850000000000001</v>
      </c>
      <c r="I51" s="100">
        <v>70.06</v>
      </c>
      <c r="J51" s="101">
        <f t="shared" si="3"/>
        <v>8765.6956472837701</v>
      </c>
      <c r="K51" s="102">
        <f t="shared" si="4"/>
        <v>11124.150727947474</v>
      </c>
      <c r="L51" s="103">
        <v>779358</v>
      </c>
      <c r="M51" s="126" t="s">
        <v>20</v>
      </c>
      <c r="N51" s="126" t="s">
        <v>32</v>
      </c>
      <c r="O51" s="183"/>
      <c r="P51" s="84" t="s">
        <v>253</v>
      </c>
      <c r="Q51" s="84">
        <v>779358</v>
      </c>
    </row>
    <row r="52" spans="1:17" ht="23.25" customHeight="1">
      <c r="A52" s="74">
        <f t="shared" si="0"/>
        <v>47</v>
      </c>
      <c r="B52" s="140" t="s">
        <v>75</v>
      </c>
      <c r="C52" s="140" t="s">
        <v>186</v>
      </c>
      <c r="D52" s="126">
        <v>19</v>
      </c>
      <c r="E52" s="90" t="s">
        <v>23</v>
      </c>
      <c r="F52" s="126">
        <v>2.9</v>
      </c>
      <c r="G52" s="91">
        <v>88.92</v>
      </c>
      <c r="H52" s="91">
        <v>18.850000000000001</v>
      </c>
      <c r="I52" s="100">
        <v>70.069999999999993</v>
      </c>
      <c r="J52" s="101">
        <f t="shared" si="3"/>
        <v>8805.9829059829062</v>
      </c>
      <c r="K52" s="102">
        <f t="shared" si="4"/>
        <v>11174.939346367919</v>
      </c>
      <c r="L52" s="103">
        <v>783028</v>
      </c>
      <c r="M52" s="126" t="s">
        <v>20</v>
      </c>
      <c r="N52" s="126" t="s">
        <v>32</v>
      </c>
      <c r="O52" s="183"/>
      <c r="P52" s="84" t="s">
        <v>254</v>
      </c>
      <c r="Q52" s="84">
        <v>783028</v>
      </c>
    </row>
    <row r="53" spans="1:17" ht="23.25" customHeight="1">
      <c r="A53" s="74">
        <f t="shared" si="0"/>
        <v>48</v>
      </c>
      <c r="B53" s="140" t="s">
        <v>75</v>
      </c>
      <c r="C53" s="140" t="s">
        <v>187</v>
      </c>
      <c r="D53" s="140">
        <v>19</v>
      </c>
      <c r="E53" s="90" t="s">
        <v>23</v>
      </c>
      <c r="F53" s="21">
        <v>2.9</v>
      </c>
      <c r="G53" s="91">
        <v>88.91</v>
      </c>
      <c r="H53" s="91">
        <v>18.850000000000001</v>
      </c>
      <c r="I53" s="100">
        <v>70.06</v>
      </c>
      <c r="J53" s="101">
        <f t="shared" si="1"/>
        <v>8786.0870543245983</v>
      </c>
      <c r="K53" s="102">
        <f t="shared" si="2"/>
        <v>11150.028546959749</v>
      </c>
      <c r="L53" s="103">
        <v>781171</v>
      </c>
      <c r="M53" s="21" t="s">
        <v>20</v>
      </c>
      <c r="N53" s="21" t="s">
        <v>32</v>
      </c>
      <c r="O53" s="183"/>
      <c r="P53" s="84" t="s">
        <v>255</v>
      </c>
      <c r="Q53" s="84">
        <v>781171</v>
      </c>
    </row>
    <row r="54" spans="1:17" ht="23.25" customHeight="1">
      <c r="A54" s="74">
        <f t="shared" si="0"/>
        <v>49</v>
      </c>
      <c r="B54" s="140" t="s">
        <v>75</v>
      </c>
      <c r="C54" s="140" t="s">
        <v>188</v>
      </c>
      <c r="D54" s="140">
        <v>19</v>
      </c>
      <c r="E54" s="90" t="s">
        <v>19</v>
      </c>
      <c r="F54" s="21">
        <v>2.9</v>
      </c>
      <c r="G54" s="91">
        <v>122.14</v>
      </c>
      <c r="H54" s="91">
        <v>25.89</v>
      </c>
      <c r="I54" s="100">
        <v>96.25</v>
      </c>
      <c r="J54" s="101">
        <f t="shared" si="1"/>
        <v>9014.0985754052726</v>
      </c>
      <c r="K54" s="102">
        <f t="shared" si="2"/>
        <v>11438.774025974026</v>
      </c>
      <c r="L54" s="103">
        <v>1100982</v>
      </c>
      <c r="M54" s="21" t="s">
        <v>20</v>
      </c>
      <c r="N54" s="21" t="s">
        <v>32</v>
      </c>
      <c r="O54" s="183"/>
      <c r="P54" s="84" t="s">
        <v>256</v>
      </c>
      <c r="Q54" s="84">
        <v>1100982</v>
      </c>
    </row>
    <row r="55" spans="1:17" ht="23.25" customHeight="1">
      <c r="A55" s="74">
        <f t="shared" si="0"/>
        <v>50</v>
      </c>
      <c r="B55" s="140" t="s">
        <v>75</v>
      </c>
      <c r="C55" s="140" t="s">
        <v>189</v>
      </c>
      <c r="D55" s="140">
        <v>19</v>
      </c>
      <c r="E55" s="90" t="s">
        <v>19</v>
      </c>
      <c r="F55" s="127">
        <v>2.9</v>
      </c>
      <c r="G55" s="91">
        <v>122.21</v>
      </c>
      <c r="H55" s="91">
        <v>25.91</v>
      </c>
      <c r="I55" s="100">
        <v>96.3</v>
      </c>
      <c r="J55" s="101">
        <f t="shared" si="1"/>
        <v>9168.4395712298501</v>
      </c>
      <c r="K55" s="102">
        <f t="shared" si="2"/>
        <v>11635.254413291797</v>
      </c>
      <c r="L55" s="103">
        <v>1120475</v>
      </c>
      <c r="M55" s="127" t="s">
        <v>20</v>
      </c>
      <c r="N55" s="127" t="s">
        <v>32</v>
      </c>
      <c r="O55" s="183"/>
      <c r="P55" s="84" t="s">
        <v>257</v>
      </c>
      <c r="Q55" s="84">
        <v>1120475</v>
      </c>
    </row>
    <row r="56" spans="1:17" ht="23.25" customHeight="1">
      <c r="A56" s="74">
        <f t="shared" si="0"/>
        <v>51</v>
      </c>
      <c r="B56" s="140" t="s">
        <v>75</v>
      </c>
      <c r="C56" s="140" t="s">
        <v>190</v>
      </c>
      <c r="D56" s="127">
        <v>20</v>
      </c>
      <c r="E56" s="90" t="s">
        <v>23</v>
      </c>
      <c r="F56" s="127">
        <v>2.9</v>
      </c>
      <c r="G56" s="91">
        <v>88.92</v>
      </c>
      <c r="H56" s="91">
        <v>18.850000000000001</v>
      </c>
      <c r="I56" s="100">
        <v>70.069999999999993</v>
      </c>
      <c r="J56" s="101">
        <f t="shared" si="1"/>
        <v>8910.784975258659</v>
      </c>
      <c r="K56" s="102">
        <f t="shared" si="2"/>
        <v>11307.934922220638</v>
      </c>
      <c r="L56" s="103">
        <v>792347</v>
      </c>
      <c r="M56" s="127" t="s">
        <v>20</v>
      </c>
      <c r="N56" s="127" t="s">
        <v>32</v>
      </c>
      <c r="O56" s="183"/>
      <c r="P56" s="84" t="s">
        <v>258</v>
      </c>
      <c r="Q56" s="84">
        <v>792347</v>
      </c>
    </row>
    <row r="57" spans="1:17" ht="23.25" customHeight="1">
      <c r="A57" s="74">
        <f t="shared" si="0"/>
        <v>52</v>
      </c>
      <c r="B57" s="140" t="s">
        <v>75</v>
      </c>
      <c r="C57" s="140" t="s">
        <v>191</v>
      </c>
      <c r="D57" s="140">
        <v>20</v>
      </c>
      <c r="E57" s="90" t="s">
        <v>23</v>
      </c>
      <c r="F57" s="127">
        <v>2.9</v>
      </c>
      <c r="G57" s="91">
        <v>88.91</v>
      </c>
      <c r="H57" s="91">
        <v>18.850000000000001</v>
      </c>
      <c r="I57" s="100">
        <v>70.06</v>
      </c>
      <c r="J57" s="101">
        <f t="shared" si="1"/>
        <v>8806.4784613654265</v>
      </c>
      <c r="K57" s="102">
        <f t="shared" si="2"/>
        <v>11175.906365972023</v>
      </c>
      <c r="L57" s="103">
        <v>782984</v>
      </c>
      <c r="M57" s="127" t="s">
        <v>20</v>
      </c>
      <c r="N57" s="127" t="s">
        <v>32</v>
      </c>
      <c r="O57" s="183"/>
      <c r="P57" s="84" t="s">
        <v>259</v>
      </c>
      <c r="Q57" s="84">
        <v>782984</v>
      </c>
    </row>
    <row r="58" spans="1:17" ht="23.25" customHeight="1">
      <c r="A58" s="74">
        <f t="shared" si="0"/>
        <v>53</v>
      </c>
      <c r="B58" s="140" t="s">
        <v>75</v>
      </c>
      <c r="C58" s="140" t="s">
        <v>192</v>
      </c>
      <c r="D58" s="140">
        <v>20</v>
      </c>
      <c r="E58" s="90" t="s">
        <v>19</v>
      </c>
      <c r="F58" s="127">
        <v>2.9</v>
      </c>
      <c r="G58" s="91">
        <v>122.14</v>
      </c>
      <c r="H58" s="91">
        <v>25.89</v>
      </c>
      <c r="I58" s="100">
        <v>96.25</v>
      </c>
      <c r="J58" s="101">
        <f t="shared" si="1"/>
        <v>9034.2885213689206</v>
      </c>
      <c r="K58" s="102">
        <f t="shared" si="2"/>
        <v>11464.394805194805</v>
      </c>
      <c r="L58" s="103">
        <v>1103448</v>
      </c>
      <c r="M58" s="127" t="s">
        <v>20</v>
      </c>
      <c r="N58" s="127" t="s">
        <v>32</v>
      </c>
      <c r="O58" s="183"/>
      <c r="P58" s="84" t="s">
        <v>260</v>
      </c>
      <c r="Q58" s="84">
        <v>1103448</v>
      </c>
    </row>
    <row r="59" spans="1:17" ht="23.25" customHeight="1">
      <c r="A59" s="74">
        <f t="shared" si="0"/>
        <v>54</v>
      </c>
      <c r="B59" s="140" t="s">
        <v>75</v>
      </c>
      <c r="C59" s="140" t="s">
        <v>193</v>
      </c>
      <c r="D59" s="140">
        <v>20</v>
      </c>
      <c r="E59" s="90" t="s">
        <v>19</v>
      </c>
      <c r="F59" s="127">
        <v>2.9</v>
      </c>
      <c r="G59" s="91">
        <v>122.21</v>
      </c>
      <c r="H59" s="91">
        <v>25.91</v>
      </c>
      <c r="I59" s="100">
        <v>96.3</v>
      </c>
      <c r="J59" s="101">
        <f t="shared" si="1"/>
        <v>9005.9896898780789</v>
      </c>
      <c r="K59" s="102">
        <f t="shared" si="2"/>
        <v>11429.096573208722</v>
      </c>
      <c r="L59" s="103">
        <v>1100622</v>
      </c>
      <c r="M59" s="127" t="s">
        <v>20</v>
      </c>
      <c r="N59" s="127" t="s">
        <v>32</v>
      </c>
      <c r="O59" s="183"/>
      <c r="P59" s="84" t="s">
        <v>261</v>
      </c>
      <c r="Q59" s="84">
        <v>1100622</v>
      </c>
    </row>
    <row r="60" spans="1:17" ht="23.25" customHeight="1">
      <c r="A60" s="74">
        <f t="shared" si="0"/>
        <v>55</v>
      </c>
      <c r="B60" s="140" t="s">
        <v>75</v>
      </c>
      <c r="C60" s="140" t="s">
        <v>194</v>
      </c>
      <c r="D60" s="127">
        <v>21</v>
      </c>
      <c r="E60" s="90" t="s">
        <v>23</v>
      </c>
      <c r="F60" s="127">
        <v>2.9</v>
      </c>
      <c r="G60" s="91">
        <v>88.91</v>
      </c>
      <c r="H60" s="91">
        <v>18.850000000000001</v>
      </c>
      <c r="I60" s="100">
        <v>70.06</v>
      </c>
      <c r="J60" s="101">
        <f t="shared" si="1"/>
        <v>8615.6562816331116</v>
      </c>
      <c r="K60" s="102">
        <f t="shared" si="2"/>
        <v>10933.742506423065</v>
      </c>
      <c r="L60" s="103">
        <v>766018</v>
      </c>
      <c r="M60" s="127" t="s">
        <v>20</v>
      </c>
      <c r="N60" s="127" t="s">
        <v>32</v>
      </c>
      <c r="O60" s="183"/>
      <c r="P60" s="84" t="s">
        <v>262</v>
      </c>
      <c r="Q60" s="84">
        <v>766018</v>
      </c>
    </row>
    <row r="61" spans="1:17" ht="23.25" customHeight="1">
      <c r="A61" s="74">
        <f t="shared" si="0"/>
        <v>56</v>
      </c>
      <c r="B61" s="140" t="s">
        <v>75</v>
      </c>
      <c r="C61" s="140" t="s">
        <v>195</v>
      </c>
      <c r="D61" s="140">
        <v>21</v>
      </c>
      <c r="E61" s="90" t="s">
        <v>19</v>
      </c>
      <c r="F61" s="128">
        <v>2.9</v>
      </c>
      <c r="G61" s="91">
        <v>122.14</v>
      </c>
      <c r="H61" s="91">
        <v>25.89</v>
      </c>
      <c r="I61" s="100">
        <v>96.25</v>
      </c>
      <c r="J61" s="101">
        <f t="shared" si="1"/>
        <v>9014.0985754052726</v>
      </c>
      <c r="K61" s="102">
        <f t="shared" si="2"/>
        <v>11438.774025974026</v>
      </c>
      <c r="L61" s="103">
        <v>1100982</v>
      </c>
      <c r="M61" s="128" t="s">
        <v>20</v>
      </c>
      <c r="N61" s="128" t="s">
        <v>32</v>
      </c>
      <c r="O61" s="183"/>
      <c r="P61" s="84" t="s">
        <v>263</v>
      </c>
      <c r="Q61" s="84">
        <v>1100982</v>
      </c>
    </row>
    <row r="62" spans="1:17" ht="23.25" customHeight="1">
      <c r="A62" s="74">
        <f t="shared" si="0"/>
        <v>57</v>
      </c>
      <c r="B62" s="140" t="s">
        <v>75</v>
      </c>
      <c r="C62" s="140" t="s">
        <v>196</v>
      </c>
      <c r="D62" s="140">
        <v>21</v>
      </c>
      <c r="E62" s="90" t="s">
        <v>19</v>
      </c>
      <c r="F62" s="128">
        <v>2.9</v>
      </c>
      <c r="G62" s="91">
        <v>122.21</v>
      </c>
      <c r="H62" s="91">
        <v>25.91</v>
      </c>
      <c r="I62" s="100">
        <v>96.3</v>
      </c>
      <c r="J62" s="101">
        <f t="shared" si="1"/>
        <v>8985.9995090418142</v>
      </c>
      <c r="K62" s="102">
        <f t="shared" si="2"/>
        <v>11403.727933541019</v>
      </c>
      <c r="L62" s="103">
        <v>1098179</v>
      </c>
      <c r="M62" s="128" t="s">
        <v>20</v>
      </c>
      <c r="N62" s="128" t="s">
        <v>32</v>
      </c>
      <c r="O62" s="183"/>
      <c r="P62" s="84" t="s">
        <v>264</v>
      </c>
      <c r="Q62" s="84">
        <v>1098179</v>
      </c>
    </row>
    <row r="63" spans="1:17" ht="23.25" customHeight="1">
      <c r="A63" s="74">
        <f t="shared" si="0"/>
        <v>58</v>
      </c>
      <c r="B63" s="140" t="s">
        <v>75</v>
      </c>
      <c r="C63" s="140" t="s">
        <v>197</v>
      </c>
      <c r="D63" s="128">
        <v>22</v>
      </c>
      <c r="E63" s="90" t="s">
        <v>23</v>
      </c>
      <c r="F63" s="128">
        <v>2.9</v>
      </c>
      <c r="G63" s="91">
        <v>88.92</v>
      </c>
      <c r="H63" s="91">
        <v>18.850000000000001</v>
      </c>
      <c r="I63" s="100">
        <v>70.069999999999993</v>
      </c>
      <c r="J63" s="101">
        <f t="shared" si="1"/>
        <v>8869.995501574449</v>
      </c>
      <c r="K63" s="102">
        <f t="shared" si="2"/>
        <v>11256.172399029543</v>
      </c>
      <c r="L63" s="103">
        <v>788720</v>
      </c>
      <c r="M63" s="128" t="s">
        <v>20</v>
      </c>
      <c r="N63" s="128" t="s">
        <v>32</v>
      </c>
      <c r="O63" s="183"/>
      <c r="P63" s="84" t="s">
        <v>265</v>
      </c>
      <c r="Q63" s="84">
        <v>788720</v>
      </c>
    </row>
    <row r="64" spans="1:17" ht="23.25" customHeight="1">
      <c r="A64" s="74">
        <f t="shared" si="0"/>
        <v>59</v>
      </c>
      <c r="B64" s="140" t="s">
        <v>75</v>
      </c>
      <c r="C64" s="140" t="s">
        <v>198</v>
      </c>
      <c r="D64" s="140">
        <v>22</v>
      </c>
      <c r="E64" s="90" t="s">
        <v>23</v>
      </c>
      <c r="F64" s="128">
        <v>2.9</v>
      </c>
      <c r="G64" s="91">
        <v>88.91</v>
      </c>
      <c r="H64" s="91">
        <v>18.850000000000001</v>
      </c>
      <c r="I64" s="100">
        <v>70.06</v>
      </c>
      <c r="J64" s="101">
        <f t="shared" si="1"/>
        <v>8765.6956472837701</v>
      </c>
      <c r="K64" s="102">
        <f t="shared" si="2"/>
        <v>11124.150727947474</v>
      </c>
      <c r="L64" s="103">
        <v>779358</v>
      </c>
      <c r="M64" s="128" t="s">
        <v>20</v>
      </c>
      <c r="N64" s="128" t="s">
        <v>32</v>
      </c>
      <c r="O64" s="183"/>
      <c r="P64" s="84" t="s">
        <v>266</v>
      </c>
      <c r="Q64" s="84">
        <v>779358</v>
      </c>
    </row>
    <row r="65" spans="1:17" ht="23.25" customHeight="1">
      <c r="A65" s="74">
        <f t="shared" si="0"/>
        <v>60</v>
      </c>
      <c r="B65" s="140" t="s">
        <v>75</v>
      </c>
      <c r="C65" s="140" t="s">
        <v>199</v>
      </c>
      <c r="D65" s="140">
        <v>22</v>
      </c>
      <c r="E65" s="90" t="s">
        <v>19</v>
      </c>
      <c r="F65" s="128">
        <v>2.9</v>
      </c>
      <c r="G65" s="91">
        <v>122.14</v>
      </c>
      <c r="H65" s="91">
        <v>25.89</v>
      </c>
      <c r="I65" s="100">
        <v>96.25</v>
      </c>
      <c r="J65" s="101">
        <f t="shared" si="1"/>
        <v>8993.8922547895854</v>
      </c>
      <c r="K65" s="102">
        <f t="shared" si="2"/>
        <v>11413.132467532467</v>
      </c>
      <c r="L65" s="103">
        <v>1098514</v>
      </c>
      <c r="M65" s="128" t="s">
        <v>20</v>
      </c>
      <c r="N65" s="128" t="s">
        <v>32</v>
      </c>
      <c r="O65" s="183"/>
      <c r="P65" s="84" t="s">
        <v>267</v>
      </c>
      <c r="Q65" s="84">
        <v>1098514</v>
      </c>
    </row>
    <row r="66" spans="1:17" ht="23.25" customHeight="1">
      <c r="A66" s="74">
        <f t="shared" si="0"/>
        <v>61</v>
      </c>
      <c r="B66" s="140" t="s">
        <v>75</v>
      </c>
      <c r="C66" s="140" t="s">
        <v>200</v>
      </c>
      <c r="D66" s="140">
        <v>22</v>
      </c>
      <c r="E66" s="90" t="s">
        <v>19</v>
      </c>
      <c r="F66" s="138">
        <v>2.9</v>
      </c>
      <c r="G66" s="91">
        <v>122.21</v>
      </c>
      <c r="H66" s="91">
        <v>25.91</v>
      </c>
      <c r="I66" s="100">
        <v>96.3</v>
      </c>
      <c r="J66" s="101">
        <f t="shared" si="1"/>
        <v>9056.558383111038</v>
      </c>
      <c r="K66" s="102">
        <f t="shared" si="2"/>
        <v>11493.271028037383</v>
      </c>
      <c r="L66" s="103">
        <v>1106802</v>
      </c>
      <c r="M66" s="138" t="s">
        <v>20</v>
      </c>
      <c r="N66" s="138" t="s">
        <v>32</v>
      </c>
      <c r="O66" s="183"/>
      <c r="P66" s="84" t="s">
        <v>268</v>
      </c>
      <c r="Q66" s="84">
        <v>1106802</v>
      </c>
    </row>
    <row r="67" spans="1:17" ht="23.25" customHeight="1">
      <c r="A67" s="74">
        <f t="shared" si="0"/>
        <v>62</v>
      </c>
      <c r="B67" s="146" t="s">
        <v>75</v>
      </c>
      <c r="C67" s="146" t="s">
        <v>281</v>
      </c>
      <c r="D67" s="146">
        <v>23</v>
      </c>
      <c r="E67" s="90" t="s">
        <v>23</v>
      </c>
      <c r="F67" s="146">
        <v>2.9</v>
      </c>
      <c r="G67" s="91">
        <v>88.92</v>
      </c>
      <c r="H67" s="91">
        <v>18.850000000000001</v>
      </c>
      <c r="I67" s="100">
        <v>70.069999999999993</v>
      </c>
      <c r="J67" s="101">
        <f t="shared" ref="J67" si="5">L67/G67</f>
        <v>8967.2177237966716</v>
      </c>
      <c r="K67" s="102">
        <f t="shared" ref="K67" si="6">L67/I67</f>
        <v>11379.549022406167</v>
      </c>
      <c r="L67" s="103">
        <v>797365</v>
      </c>
      <c r="M67" s="146" t="s">
        <v>20</v>
      </c>
      <c r="N67" s="146" t="s">
        <v>32</v>
      </c>
      <c r="O67" s="183"/>
    </row>
    <row r="68" spans="1:17" ht="23.25" customHeight="1">
      <c r="A68" s="74">
        <f t="shared" si="0"/>
        <v>63</v>
      </c>
      <c r="B68" s="140" t="s">
        <v>75</v>
      </c>
      <c r="C68" s="140" t="s">
        <v>201</v>
      </c>
      <c r="D68" s="91">
        <v>23</v>
      </c>
      <c r="E68" s="90" t="s">
        <v>23</v>
      </c>
      <c r="F68" s="138">
        <v>2.9</v>
      </c>
      <c r="G68" s="91">
        <v>88.91</v>
      </c>
      <c r="H68" s="91">
        <v>18.850000000000001</v>
      </c>
      <c r="I68" s="100">
        <v>70.06</v>
      </c>
      <c r="J68" s="101">
        <f t="shared" si="1"/>
        <v>8575.6607805646163</v>
      </c>
      <c r="K68" s="102">
        <f t="shared" si="2"/>
        <v>10882.986011989722</v>
      </c>
      <c r="L68" s="103">
        <v>762462</v>
      </c>
      <c r="M68" s="138" t="s">
        <v>20</v>
      </c>
      <c r="N68" s="138" t="s">
        <v>32</v>
      </c>
      <c r="O68" s="183"/>
      <c r="P68" s="84" t="s">
        <v>269</v>
      </c>
      <c r="Q68" s="84">
        <v>762462</v>
      </c>
    </row>
    <row r="69" spans="1:17" ht="23.25" customHeight="1">
      <c r="A69" s="74">
        <f t="shared" si="0"/>
        <v>64</v>
      </c>
      <c r="B69" s="140" t="s">
        <v>75</v>
      </c>
      <c r="C69" s="140" t="s">
        <v>202</v>
      </c>
      <c r="D69" s="91">
        <v>23</v>
      </c>
      <c r="E69" s="90" t="s">
        <v>19</v>
      </c>
      <c r="F69" s="138">
        <v>2.9</v>
      </c>
      <c r="G69" s="91">
        <v>122.21</v>
      </c>
      <c r="H69" s="91">
        <v>25.91</v>
      </c>
      <c r="I69" s="100">
        <v>96.3</v>
      </c>
      <c r="J69" s="101">
        <f t="shared" si="1"/>
        <v>8945.9945994599457</v>
      </c>
      <c r="K69" s="102">
        <f t="shared" si="2"/>
        <v>11352.959501557632</v>
      </c>
      <c r="L69" s="103">
        <v>1093290</v>
      </c>
      <c r="M69" s="138" t="s">
        <v>20</v>
      </c>
      <c r="N69" s="138" t="s">
        <v>32</v>
      </c>
      <c r="O69" s="183"/>
      <c r="P69" s="84" t="s">
        <v>270</v>
      </c>
      <c r="Q69" s="84">
        <v>1093290</v>
      </c>
    </row>
    <row r="70" spans="1:17" ht="23.25" customHeight="1">
      <c r="A70" s="74">
        <f t="shared" si="0"/>
        <v>65</v>
      </c>
      <c r="B70" s="140" t="s">
        <v>75</v>
      </c>
      <c r="C70" s="140" t="s">
        <v>203</v>
      </c>
      <c r="D70" s="91">
        <v>24</v>
      </c>
      <c r="E70" s="90" t="s">
        <v>23</v>
      </c>
      <c r="F70" s="138">
        <v>2.9</v>
      </c>
      <c r="G70" s="91">
        <v>88.92</v>
      </c>
      <c r="H70" s="91">
        <v>18.850000000000001</v>
      </c>
      <c r="I70" s="100">
        <v>70.069999999999993</v>
      </c>
      <c r="J70" s="101">
        <f t="shared" si="1"/>
        <v>8657.9284750337374</v>
      </c>
      <c r="K70" s="102">
        <f t="shared" si="2"/>
        <v>10987.055801341518</v>
      </c>
      <c r="L70" s="103">
        <v>769863</v>
      </c>
      <c r="M70" s="138" t="s">
        <v>20</v>
      </c>
      <c r="N70" s="138" t="s">
        <v>32</v>
      </c>
      <c r="O70" s="183"/>
      <c r="P70" s="84" t="s">
        <v>271</v>
      </c>
      <c r="Q70" s="84">
        <v>769863</v>
      </c>
    </row>
    <row r="71" spans="1:17" ht="23.25" customHeight="1">
      <c r="A71" s="74">
        <f t="shared" si="0"/>
        <v>66</v>
      </c>
      <c r="B71" s="140" t="s">
        <v>75</v>
      </c>
      <c r="C71" s="140" t="s">
        <v>204</v>
      </c>
      <c r="D71" s="91">
        <v>24</v>
      </c>
      <c r="E71" s="90" t="s">
        <v>23</v>
      </c>
      <c r="F71" s="138">
        <v>2.9</v>
      </c>
      <c r="G71" s="91">
        <v>88.91</v>
      </c>
      <c r="H71" s="91">
        <v>18.850000000000001</v>
      </c>
      <c r="I71" s="100">
        <v>70.06</v>
      </c>
      <c r="J71" s="101">
        <f t="shared" si="1"/>
        <v>8555.6630300303677</v>
      </c>
      <c r="K71" s="102">
        <f t="shared" si="2"/>
        <v>10857.607764773051</v>
      </c>
      <c r="L71" s="103">
        <v>760684</v>
      </c>
      <c r="M71" s="138" t="s">
        <v>20</v>
      </c>
      <c r="N71" s="138" t="s">
        <v>32</v>
      </c>
      <c r="O71" s="183"/>
      <c r="P71" s="84" t="s">
        <v>272</v>
      </c>
      <c r="Q71" s="84">
        <v>760684</v>
      </c>
    </row>
    <row r="72" spans="1:17" ht="23.25" customHeight="1">
      <c r="A72" s="74">
        <f t="shared" si="0"/>
        <v>67</v>
      </c>
      <c r="B72" s="140" t="s">
        <v>75</v>
      </c>
      <c r="C72" s="140" t="s">
        <v>205</v>
      </c>
      <c r="D72" s="91">
        <v>24</v>
      </c>
      <c r="E72" s="90" t="s">
        <v>19</v>
      </c>
      <c r="F72" s="138">
        <v>2.9</v>
      </c>
      <c r="G72" s="91">
        <v>122.21</v>
      </c>
      <c r="H72" s="91">
        <v>25.91</v>
      </c>
      <c r="I72" s="100">
        <v>96.3</v>
      </c>
      <c r="J72" s="101">
        <f t="shared" si="1"/>
        <v>8925.9962359872352</v>
      </c>
      <c r="K72" s="102">
        <f t="shared" si="2"/>
        <v>11327.580477673935</v>
      </c>
      <c r="L72" s="103">
        <v>1090846</v>
      </c>
      <c r="M72" s="138" t="s">
        <v>20</v>
      </c>
      <c r="N72" s="138" t="s">
        <v>32</v>
      </c>
      <c r="O72" s="183"/>
      <c r="P72" s="84" t="s">
        <v>273</v>
      </c>
      <c r="Q72" s="84">
        <v>1090846</v>
      </c>
    </row>
    <row r="73" spans="1:17" ht="23.25" customHeight="1">
      <c r="A73" s="74">
        <f t="shared" si="0"/>
        <v>68</v>
      </c>
      <c r="B73" s="140" t="s">
        <v>75</v>
      </c>
      <c r="C73" s="140" t="s">
        <v>206</v>
      </c>
      <c r="D73" s="91">
        <v>25</v>
      </c>
      <c r="E73" s="90" t="s">
        <v>23</v>
      </c>
      <c r="F73" s="138">
        <v>2.9</v>
      </c>
      <c r="G73" s="91">
        <v>88.91</v>
      </c>
      <c r="H73" s="91">
        <v>18.850000000000001</v>
      </c>
      <c r="I73" s="100">
        <v>70.06</v>
      </c>
      <c r="J73" s="101">
        <f t="shared" si="1"/>
        <v>8621.8648071083117</v>
      </c>
      <c r="K73" s="102">
        <f t="shared" si="2"/>
        <v>10941.621467313731</v>
      </c>
      <c r="L73" s="103">
        <v>766570</v>
      </c>
      <c r="M73" s="138" t="s">
        <v>20</v>
      </c>
      <c r="N73" s="138" t="s">
        <v>32</v>
      </c>
      <c r="O73" s="183"/>
      <c r="P73" s="84" t="s">
        <v>274</v>
      </c>
      <c r="Q73" s="84">
        <v>766570</v>
      </c>
    </row>
    <row r="74" spans="1:17" ht="23.25" customHeight="1">
      <c r="A74" s="74">
        <v>69</v>
      </c>
      <c r="B74" s="154" t="s">
        <v>75</v>
      </c>
      <c r="C74" s="154" t="s">
        <v>88</v>
      </c>
      <c r="D74" s="91">
        <v>5</v>
      </c>
      <c r="E74" s="90" t="s">
        <v>19</v>
      </c>
      <c r="F74" s="154">
        <v>2.9</v>
      </c>
      <c r="G74" s="91">
        <v>122.21</v>
      </c>
      <c r="H74" s="91">
        <v>25.91</v>
      </c>
      <c r="I74" s="100">
        <v>96.3</v>
      </c>
      <c r="J74" s="101">
        <f t="shared" ref="J74:J75" si="7">L74/G74</f>
        <v>6038.7856967514936</v>
      </c>
      <c r="K74" s="102">
        <f t="shared" ref="K74:K75" si="8">L74/I74</f>
        <v>7663.5514018691592</v>
      </c>
      <c r="L74" s="103">
        <v>738000</v>
      </c>
      <c r="M74" s="154" t="s">
        <v>20</v>
      </c>
      <c r="N74" s="154" t="s">
        <v>32</v>
      </c>
      <c r="O74" s="183"/>
    </row>
    <row r="75" spans="1:17" ht="23.25" customHeight="1">
      <c r="A75" s="74">
        <v>70</v>
      </c>
      <c r="B75" s="154" t="s">
        <v>75</v>
      </c>
      <c r="C75" s="154" t="s">
        <v>93</v>
      </c>
      <c r="D75" s="91">
        <v>14</v>
      </c>
      <c r="E75" s="90" t="s">
        <v>19</v>
      </c>
      <c r="F75" s="91">
        <v>2.9</v>
      </c>
      <c r="G75" s="91">
        <v>122.21</v>
      </c>
      <c r="H75" s="91">
        <v>25.91</v>
      </c>
      <c r="I75" s="100">
        <v>96.3</v>
      </c>
      <c r="J75" s="101">
        <f t="shared" si="7"/>
        <v>6872.6290810899272</v>
      </c>
      <c r="K75" s="102">
        <f t="shared" si="8"/>
        <v>8721.7445482866042</v>
      </c>
      <c r="L75" s="103">
        <v>839904</v>
      </c>
      <c r="M75" s="154" t="s">
        <v>20</v>
      </c>
      <c r="N75" s="154" t="s">
        <v>32</v>
      </c>
      <c r="O75" s="183"/>
    </row>
    <row r="76" spans="1:17" ht="23.25" customHeight="1">
      <c r="A76" s="74">
        <f t="shared" si="0"/>
        <v>71</v>
      </c>
      <c r="B76" s="140" t="s">
        <v>75</v>
      </c>
      <c r="C76" s="140" t="s">
        <v>207</v>
      </c>
      <c r="D76" s="91">
        <v>25</v>
      </c>
      <c r="E76" s="90" t="s">
        <v>19</v>
      </c>
      <c r="F76" s="128">
        <v>2.9</v>
      </c>
      <c r="G76" s="91">
        <v>122.21</v>
      </c>
      <c r="H76" s="91">
        <v>25.91</v>
      </c>
      <c r="I76" s="100">
        <v>96.3</v>
      </c>
      <c r="J76" s="101">
        <f t="shared" si="1"/>
        <v>9364.9619507405296</v>
      </c>
      <c r="K76" s="102">
        <f t="shared" si="2"/>
        <v>11884.652128764279</v>
      </c>
      <c r="L76" s="103">
        <v>1144492</v>
      </c>
      <c r="M76" s="128" t="s">
        <v>20</v>
      </c>
      <c r="N76" s="128" t="s">
        <v>32</v>
      </c>
      <c r="O76" s="183"/>
      <c r="P76" s="84" t="s">
        <v>275</v>
      </c>
      <c r="Q76" s="84">
        <v>1144492</v>
      </c>
    </row>
    <row r="77" spans="1:17" s="85" customFormat="1" ht="25.15" customHeight="1">
      <c r="A77" s="162" t="s">
        <v>24</v>
      </c>
      <c r="B77" s="162"/>
      <c r="C77" s="162"/>
      <c r="D77" s="162"/>
      <c r="E77" s="162"/>
      <c r="F77" s="162"/>
      <c r="G77" s="93">
        <f>SUM(G6:G76)</f>
        <v>7377.5500000000011</v>
      </c>
      <c r="H77" s="94">
        <f>G77-I77</f>
        <v>1564.029999999997</v>
      </c>
      <c r="I77" s="92">
        <f>SUM(I6:I76)</f>
        <v>5813.5200000000041</v>
      </c>
      <c r="J77" s="104">
        <f>L77/G77</f>
        <v>8700.207114828092</v>
      </c>
      <c r="K77" s="137">
        <f>L77/I77</f>
        <v>11040.851841913325</v>
      </c>
      <c r="L77" s="106">
        <f>SUM(L6:L76)</f>
        <v>64186213</v>
      </c>
      <c r="M77" s="107"/>
      <c r="N77" s="107"/>
      <c r="O77" s="108"/>
    </row>
    <row r="78" spans="1:17" s="85" customFormat="1" ht="32.1" customHeight="1">
      <c r="A78" s="163" t="s">
        <v>282</v>
      </c>
      <c r="B78" s="163"/>
      <c r="C78" s="163"/>
      <c r="D78" s="163"/>
      <c r="E78" s="163"/>
      <c r="F78" s="163"/>
      <c r="G78" s="163"/>
      <c r="H78" s="163"/>
      <c r="I78" s="163"/>
      <c r="J78" s="163"/>
      <c r="K78" s="163"/>
      <c r="L78" s="163"/>
      <c r="M78" s="163"/>
      <c r="N78" s="163"/>
      <c r="O78" s="163"/>
    </row>
    <row r="79" spans="1:17" s="85" customFormat="1" ht="74.099999999999994" customHeight="1">
      <c r="A79" s="164" t="s">
        <v>25</v>
      </c>
      <c r="B79" s="165"/>
      <c r="C79" s="165"/>
      <c r="D79" s="165"/>
      <c r="E79" s="165"/>
      <c r="F79" s="165"/>
      <c r="G79" s="165"/>
      <c r="H79" s="165"/>
      <c r="I79" s="165"/>
      <c r="J79" s="165"/>
      <c r="K79" s="165"/>
      <c r="L79" s="165"/>
      <c r="M79" s="165"/>
      <c r="N79" s="165"/>
      <c r="O79" s="166"/>
    </row>
    <row r="80" spans="1:17" s="85" customFormat="1" ht="25.15" customHeight="1">
      <c r="A80" s="156" t="s">
        <v>26</v>
      </c>
      <c r="B80" s="157"/>
      <c r="C80" s="157"/>
      <c r="D80" s="157"/>
      <c r="E80" s="157"/>
      <c r="F80" s="95"/>
      <c r="G80" s="95"/>
      <c r="H80" s="95"/>
      <c r="I80" s="95"/>
      <c r="J80" s="109"/>
      <c r="K80" s="157" t="s">
        <v>27</v>
      </c>
      <c r="L80" s="157"/>
      <c r="M80" s="95"/>
      <c r="N80" s="96"/>
      <c r="O80" s="110"/>
    </row>
    <row r="81" spans="1:15" s="85" customFormat="1" ht="25.15" customHeight="1">
      <c r="A81" s="156" t="s">
        <v>70</v>
      </c>
      <c r="B81" s="157"/>
      <c r="C81" s="157"/>
      <c r="D81" s="157"/>
      <c r="E81" s="157"/>
      <c r="F81" s="96"/>
      <c r="G81" s="96"/>
      <c r="H81" s="96"/>
      <c r="I81" s="96"/>
      <c r="J81" s="111"/>
      <c r="K81" s="157" t="s">
        <v>29</v>
      </c>
      <c r="L81" s="157"/>
      <c r="M81" s="95"/>
      <c r="N81" s="96"/>
      <c r="O81" s="110"/>
    </row>
    <row r="82" spans="1:15" s="85" customFormat="1" ht="25.15" customHeight="1">
      <c r="A82" s="158" t="s">
        <v>30</v>
      </c>
      <c r="B82" s="159"/>
      <c r="C82" s="159"/>
      <c r="D82" s="159"/>
      <c r="E82" s="159"/>
      <c r="F82" s="97"/>
      <c r="G82" s="97"/>
      <c r="H82" s="97"/>
      <c r="I82" s="97"/>
      <c r="J82" s="112"/>
      <c r="K82" s="113"/>
      <c r="L82" s="97"/>
      <c r="M82" s="97"/>
      <c r="N82" s="97"/>
      <c r="O82" s="114"/>
    </row>
  </sheetData>
  <mergeCells count="26">
    <mergeCell ref="O6:O76"/>
    <mergeCell ref="L4:L5"/>
    <mergeCell ref="M4:M5"/>
    <mergeCell ref="N4:N5"/>
    <mergeCell ref="O4:O5"/>
    <mergeCell ref="A80:E80"/>
    <mergeCell ref="K80:L80"/>
    <mergeCell ref="A81:E81"/>
    <mergeCell ref="K81:L81"/>
    <mergeCell ref="A82:E82"/>
    <mergeCell ref="A1:B1"/>
    <mergeCell ref="A2:O2"/>
    <mergeCell ref="A77:F77"/>
    <mergeCell ref="A78:O78"/>
    <mergeCell ref="A79:O79"/>
    <mergeCell ref="A4:A5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K4:K5"/>
  </mergeCells>
  <phoneticPr fontId="20" type="noConversion"/>
  <printOptions horizontalCentered="1"/>
  <pageMargins left="0.74803149606299213" right="0.74803149606299213" top="0.59055118110236227" bottom="0.59055118110236227" header="0.51181102362204722" footer="0.51181102362204722"/>
  <pageSetup paperSize="9" scale="69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88"/>
  <sheetViews>
    <sheetView workbookViewId="0">
      <pane ySplit="5" topLeftCell="A69" activePane="bottomLeft" state="frozen"/>
      <selection pane="bottomLeft" activeCell="A72" sqref="A72:O72"/>
    </sheetView>
  </sheetViews>
  <sheetFormatPr defaultColWidth="9.75" defaultRowHeight="13.5"/>
  <cols>
    <col min="1" max="1" width="4.25" style="3" customWidth="1"/>
    <col min="2" max="3" width="8.5" style="3" customWidth="1"/>
    <col min="4" max="4" width="6.75" style="3" customWidth="1"/>
    <col min="5" max="5" width="9.75" style="3" customWidth="1"/>
    <col min="6" max="6" width="6.625" style="3" customWidth="1"/>
    <col min="7" max="7" width="10.5" style="3" customWidth="1"/>
    <col min="8" max="8" width="9.75" style="3"/>
    <col min="9" max="9" width="10.5" style="3" customWidth="1"/>
    <col min="10" max="10" width="14.25" style="73" customWidth="1"/>
    <col min="11" max="11" width="14.375" style="73" customWidth="1"/>
    <col min="12" max="12" width="17.25" style="73" customWidth="1"/>
    <col min="13" max="13" width="12.25" style="3" customWidth="1"/>
    <col min="14" max="14" width="9.5" style="3" customWidth="1"/>
    <col min="15" max="15" width="14.5" style="3" customWidth="1"/>
    <col min="16" max="17" width="9.75" style="3"/>
    <col min="18" max="18" width="11.5" style="3" customWidth="1"/>
    <col min="19" max="256" width="9.75" style="3"/>
    <col min="257" max="257" width="4.25" style="3" customWidth="1"/>
    <col min="258" max="259" width="8.5" style="3" customWidth="1"/>
    <col min="260" max="260" width="6.75" style="3" customWidth="1"/>
    <col min="261" max="261" width="9.75" style="3" customWidth="1"/>
    <col min="262" max="262" width="6.625" style="3" customWidth="1"/>
    <col min="263" max="263" width="10.5" style="3" customWidth="1"/>
    <col min="264" max="264" width="9.75" style="3"/>
    <col min="265" max="265" width="10.5" style="3" customWidth="1"/>
    <col min="266" max="266" width="11.5" style="3" customWidth="1"/>
    <col min="267" max="269" width="12.25" style="3" customWidth="1"/>
    <col min="270" max="270" width="9.5" style="3" customWidth="1"/>
    <col min="271" max="271" width="8.375" style="3" customWidth="1"/>
    <col min="272" max="512" width="9.75" style="3"/>
    <col min="513" max="513" width="4.25" style="3" customWidth="1"/>
    <col min="514" max="515" width="8.5" style="3" customWidth="1"/>
    <col min="516" max="516" width="6.75" style="3" customWidth="1"/>
    <col min="517" max="517" width="9.75" style="3" customWidth="1"/>
    <col min="518" max="518" width="6.625" style="3" customWidth="1"/>
    <col min="519" max="519" width="10.5" style="3" customWidth="1"/>
    <col min="520" max="520" width="9.75" style="3"/>
    <col min="521" max="521" width="10.5" style="3" customWidth="1"/>
    <col min="522" max="522" width="11.5" style="3" customWidth="1"/>
    <col min="523" max="525" width="12.25" style="3" customWidth="1"/>
    <col min="526" max="526" width="9.5" style="3" customWidth="1"/>
    <col min="527" max="527" width="8.375" style="3" customWidth="1"/>
    <col min="528" max="768" width="9.75" style="3"/>
    <col min="769" max="769" width="4.25" style="3" customWidth="1"/>
    <col min="770" max="771" width="8.5" style="3" customWidth="1"/>
    <col min="772" max="772" width="6.75" style="3" customWidth="1"/>
    <col min="773" max="773" width="9.75" style="3" customWidth="1"/>
    <col min="774" max="774" width="6.625" style="3" customWidth="1"/>
    <col min="775" max="775" width="10.5" style="3" customWidth="1"/>
    <col min="776" max="776" width="9.75" style="3"/>
    <col min="777" max="777" width="10.5" style="3" customWidth="1"/>
    <col min="778" max="778" width="11.5" style="3" customWidth="1"/>
    <col min="779" max="781" width="12.25" style="3" customWidth="1"/>
    <col min="782" max="782" width="9.5" style="3" customWidth="1"/>
    <col min="783" max="783" width="8.375" style="3" customWidth="1"/>
    <col min="784" max="1024" width="9.75" style="3"/>
    <col min="1025" max="1025" width="4.25" style="3" customWidth="1"/>
    <col min="1026" max="1027" width="8.5" style="3" customWidth="1"/>
    <col min="1028" max="1028" width="6.75" style="3" customWidth="1"/>
    <col min="1029" max="1029" width="9.75" style="3" customWidth="1"/>
    <col min="1030" max="1030" width="6.625" style="3" customWidth="1"/>
    <col min="1031" max="1031" width="10.5" style="3" customWidth="1"/>
    <col min="1032" max="1032" width="9.75" style="3"/>
    <col min="1033" max="1033" width="10.5" style="3" customWidth="1"/>
    <col min="1034" max="1034" width="11.5" style="3" customWidth="1"/>
    <col min="1035" max="1037" width="12.25" style="3" customWidth="1"/>
    <col min="1038" max="1038" width="9.5" style="3" customWidth="1"/>
    <col min="1039" max="1039" width="8.375" style="3" customWidth="1"/>
    <col min="1040" max="1280" width="9.75" style="3"/>
    <col min="1281" max="1281" width="4.25" style="3" customWidth="1"/>
    <col min="1282" max="1283" width="8.5" style="3" customWidth="1"/>
    <col min="1284" max="1284" width="6.75" style="3" customWidth="1"/>
    <col min="1285" max="1285" width="9.75" style="3" customWidth="1"/>
    <col min="1286" max="1286" width="6.625" style="3" customWidth="1"/>
    <col min="1287" max="1287" width="10.5" style="3" customWidth="1"/>
    <col min="1288" max="1288" width="9.75" style="3"/>
    <col min="1289" max="1289" width="10.5" style="3" customWidth="1"/>
    <col min="1290" max="1290" width="11.5" style="3" customWidth="1"/>
    <col min="1291" max="1293" width="12.25" style="3" customWidth="1"/>
    <col min="1294" max="1294" width="9.5" style="3" customWidth="1"/>
    <col min="1295" max="1295" width="8.375" style="3" customWidth="1"/>
    <col min="1296" max="1536" width="9.75" style="3"/>
    <col min="1537" max="1537" width="4.25" style="3" customWidth="1"/>
    <col min="1538" max="1539" width="8.5" style="3" customWidth="1"/>
    <col min="1540" max="1540" width="6.75" style="3" customWidth="1"/>
    <col min="1541" max="1541" width="9.75" style="3" customWidth="1"/>
    <col min="1542" max="1542" width="6.625" style="3" customWidth="1"/>
    <col min="1543" max="1543" width="10.5" style="3" customWidth="1"/>
    <col min="1544" max="1544" width="9.75" style="3"/>
    <col min="1545" max="1545" width="10.5" style="3" customWidth="1"/>
    <col min="1546" max="1546" width="11.5" style="3" customWidth="1"/>
    <col min="1547" max="1549" width="12.25" style="3" customWidth="1"/>
    <col min="1550" max="1550" width="9.5" style="3" customWidth="1"/>
    <col min="1551" max="1551" width="8.375" style="3" customWidth="1"/>
    <col min="1552" max="1792" width="9.75" style="3"/>
    <col min="1793" max="1793" width="4.25" style="3" customWidth="1"/>
    <col min="1794" max="1795" width="8.5" style="3" customWidth="1"/>
    <col min="1796" max="1796" width="6.75" style="3" customWidth="1"/>
    <col min="1797" max="1797" width="9.75" style="3" customWidth="1"/>
    <col min="1798" max="1798" width="6.625" style="3" customWidth="1"/>
    <col min="1799" max="1799" width="10.5" style="3" customWidth="1"/>
    <col min="1800" max="1800" width="9.75" style="3"/>
    <col min="1801" max="1801" width="10.5" style="3" customWidth="1"/>
    <col min="1802" max="1802" width="11.5" style="3" customWidth="1"/>
    <col min="1803" max="1805" width="12.25" style="3" customWidth="1"/>
    <col min="1806" max="1806" width="9.5" style="3" customWidth="1"/>
    <col min="1807" max="1807" width="8.375" style="3" customWidth="1"/>
    <col min="1808" max="2048" width="9.75" style="3"/>
    <col min="2049" max="2049" width="4.25" style="3" customWidth="1"/>
    <col min="2050" max="2051" width="8.5" style="3" customWidth="1"/>
    <col min="2052" max="2052" width="6.75" style="3" customWidth="1"/>
    <col min="2053" max="2053" width="9.75" style="3" customWidth="1"/>
    <col min="2054" max="2054" width="6.625" style="3" customWidth="1"/>
    <col min="2055" max="2055" width="10.5" style="3" customWidth="1"/>
    <col min="2056" max="2056" width="9.75" style="3"/>
    <col min="2057" max="2057" width="10.5" style="3" customWidth="1"/>
    <col min="2058" max="2058" width="11.5" style="3" customWidth="1"/>
    <col min="2059" max="2061" width="12.25" style="3" customWidth="1"/>
    <col min="2062" max="2062" width="9.5" style="3" customWidth="1"/>
    <col min="2063" max="2063" width="8.375" style="3" customWidth="1"/>
    <col min="2064" max="2304" width="9.75" style="3"/>
    <col min="2305" max="2305" width="4.25" style="3" customWidth="1"/>
    <col min="2306" max="2307" width="8.5" style="3" customWidth="1"/>
    <col min="2308" max="2308" width="6.75" style="3" customWidth="1"/>
    <col min="2309" max="2309" width="9.75" style="3" customWidth="1"/>
    <col min="2310" max="2310" width="6.625" style="3" customWidth="1"/>
    <col min="2311" max="2311" width="10.5" style="3" customWidth="1"/>
    <col min="2312" max="2312" width="9.75" style="3"/>
    <col min="2313" max="2313" width="10.5" style="3" customWidth="1"/>
    <col min="2314" max="2314" width="11.5" style="3" customWidth="1"/>
    <col min="2315" max="2317" width="12.25" style="3" customWidth="1"/>
    <col min="2318" max="2318" width="9.5" style="3" customWidth="1"/>
    <col min="2319" max="2319" width="8.375" style="3" customWidth="1"/>
    <col min="2320" max="2560" width="9.75" style="3"/>
    <col min="2561" max="2561" width="4.25" style="3" customWidth="1"/>
    <col min="2562" max="2563" width="8.5" style="3" customWidth="1"/>
    <col min="2564" max="2564" width="6.75" style="3" customWidth="1"/>
    <col min="2565" max="2565" width="9.75" style="3" customWidth="1"/>
    <col min="2566" max="2566" width="6.625" style="3" customWidth="1"/>
    <col min="2567" max="2567" width="10.5" style="3" customWidth="1"/>
    <col min="2568" max="2568" width="9.75" style="3"/>
    <col min="2569" max="2569" width="10.5" style="3" customWidth="1"/>
    <col min="2570" max="2570" width="11.5" style="3" customWidth="1"/>
    <col min="2571" max="2573" width="12.25" style="3" customWidth="1"/>
    <col min="2574" max="2574" width="9.5" style="3" customWidth="1"/>
    <col min="2575" max="2575" width="8.375" style="3" customWidth="1"/>
    <col min="2576" max="2816" width="9.75" style="3"/>
    <col min="2817" max="2817" width="4.25" style="3" customWidth="1"/>
    <col min="2818" max="2819" width="8.5" style="3" customWidth="1"/>
    <col min="2820" max="2820" width="6.75" style="3" customWidth="1"/>
    <col min="2821" max="2821" width="9.75" style="3" customWidth="1"/>
    <col min="2822" max="2822" width="6.625" style="3" customWidth="1"/>
    <col min="2823" max="2823" width="10.5" style="3" customWidth="1"/>
    <col min="2824" max="2824" width="9.75" style="3"/>
    <col min="2825" max="2825" width="10.5" style="3" customWidth="1"/>
    <col min="2826" max="2826" width="11.5" style="3" customWidth="1"/>
    <col min="2827" max="2829" width="12.25" style="3" customWidth="1"/>
    <col min="2830" max="2830" width="9.5" style="3" customWidth="1"/>
    <col min="2831" max="2831" width="8.375" style="3" customWidth="1"/>
    <col min="2832" max="3072" width="9.75" style="3"/>
    <col min="3073" max="3073" width="4.25" style="3" customWidth="1"/>
    <col min="3074" max="3075" width="8.5" style="3" customWidth="1"/>
    <col min="3076" max="3076" width="6.75" style="3" customWidth="1"/>
    <col min="3077" max="3077" width="9.75" style="3" customWidth="1"/>
    <col min="3078" max="3078" width="6.625" style="3" customWidth="1"/>
    <col min="3079" max="3079" width="10.5" style="3" customWidth="1"/>
    <col min="3080" max="3080" width="9.75" style="3"/>
    <col min="3081" max="3081" width="10.5" style="3" customWidth="1"/>
    <col min="3082" max="3082" width="11.5" style="3" customWidth="1"/>
    <col min="3083" max="3085" width="12.25" style="3" customWidth="1"/>
    <col min="3086" max="3086" width="9.5" style="3" customWidth="1"/>
    <col min="3087" max="3087" width="8.375" style="3" customWidth="1"/>
    <col min="3088" max="3328" width="9.75" style="3"/>
    <col min="3329" max="3329" width="4.25" style="3" customWidth="1"/>
    <col min="3330" max="3331" width="8.5" style="3" customWidth="1"/>
    <col min="3332" max="3332" width="6.75" style="3" customWidth="1"/>
    <col min="3333" max="3333" width="9.75" style="3" customWidth="1"/>
    <col min="3334" max="3334" width="6.625" style="3" customWidth="1"/>
    <col min="3335" max="3335" width="10.5" style="3" customWidth="1"/>
    <col min="3336" max="3336" width="9.75" style="3"/>
    <col min="3337" max="3337" width="10.5" style="3" customWidth="1"/>
    <col min="3338" max="3338" width="11.5" style="3" customWidth="1"/>
    <col min="3339" max="3341" width="12.25" style="3" customWidth="1"/>
    <col min="3342" max="3342" width="9.5" style="3" customWidth="1"/>
    <col min="3343" max="3343" width="8.375" style="3" customWidth="1"/>
    <col min="3344" max="3584" width="9.75" style="3"/>
    <col min="3585" max="3585" width="4.25" style="3" customWidth="1"/>
    <col min="3586" max="3587" width="8.5" style="3" customWidth="1"/>
    <col min="3588" max="3588" width="6.75" style="3" customWidth="1"/>
    <col min="3589" max="3589" width="9.75" style="3" customWidth="1"/>
    <col min="3590" max="3590" width="6.625" style="3" customWidth="1"/>
    <col min="3591" max="3591" width="10.5" style="3" customWidth="1"/>
    <col min="3592" max="3592" width="9.75" style="3"/>
    <col min="3593" max="3593" width="10.5" style="3" customWidth="1"/>
    <col min="3594" max="3594" width="11.5" style="3" customWidth="1"/>
    <col min="3595" max="3597" width="12.25" style="3" customWidth="1"/>
    <col min="3598" max="3598" width="9.5" style="3" customWidth="1"/>
    <col min="3599" max="3599" width="8.375" style="3" customWidth="1"/>
    <col min="3600" max="3840" width="9.75" style="3"/>
    <col min="3841" max="3841" width="4.25" style="3" customWidth="1"/>
    <col min="3842" max="3843" width="8.5" style="3" customWidth="1"/>
    <col min="3844" max="3844" width="6.75" style="3" customWidth="1"/>
    <col min="3845" max="3845" width="9.75" style="3" customWidth="1"/>
    <col min="3846" max="3846" width="6.625" style="3" customWidth="1"/>
    <col min="3847" max="3847" width="10.5" style="3" customWidth="1"/>
    <col min="3848" max="3848" width="9.75" style="3"/>
    <col min="3849" max="3849" width="10.5" style="3" customWidth="1"/>
    <col min="3850" max="3850" width="11.5" style="3" customWidth="1"/>
    <col min="3851" max="3853" width="12.25" style="3" customWidth="1"/>
    <col min="3854" max="3854" width="9.5" style="3" customWidth="1"/>
    <col min="3855" max="3855" width="8.375" style="3" customWidth="1"/>
    <col min="3856" max="4096" width="9.75" style="3"/>
    <col min="4097" max="4097" width="4.25" style="3" customWidth="1"/>
    <col min="4098" max="4099" width="8.5" style="3" customWidth="1"/>
    <col min="4100" max="4100" width="6.75" style="3" customWidth="1"/>
    <col min="4101" max="4101" width="9.75" style="3" customWidth="1"/>
    <col min="4102" max="4102" width="6.625" style="3" customWidth="1"/>
    <col min="4103" max="4103" width="10.5" style="3" customWidth="1"/>
    <col min="4104" max="4104" width="9.75" style="3"/>
    <col min="4105" max="4105" width="10.5" style="3" customWidth="1"/>
    <col min="4106" max="4106" width="11.5" style="3" customWidth="1"/>
    <col min="4107" max="4109" width="12.25" style="3" customWidth="1"/>
    <col min="4110" max="4110" width="9.5" style="3" customWidth="1"/>
    <col min="4111" max="4111" width="8.375" style="3" customWidth="1"/>
    <col min="4112" max="4352" width="9.75" style="3"/>
    <col min="4353" max="4353" width="4.25" style="3" customWidth="1"/>
    <col min="4354" max="4355" width="8.5" style="3" customWidth="1"/>
    <col min="4356" max="4356" width="6.75" style="3" customWidth="1"/>
    <col min="4357" max="4357" width="9.75" style="3" customWidth="1"/>
    <col min="4358" max="4358" width="6.625" style="3" customWidth="1"/>
    <col min="4359" max="4359" width="10.5" style="3" customWidth="1"/>
    <col min="4360" max="4360" width="9.75" style="3"/>
    <col min="4361" max="4361" width="10.5" style="3" customWidth="1"/>
    <col min="4362" max="4362" width="11.5" style="3" customWidth="1"/>
    <col min="4363" max="4365" width="12.25" style="3" customWidth="1"/>
    <col min="4366" max="4366" width="9.5" style="3" customWidth="1"/>
    <col min="4367" max="4367" width="8.375" style="3" customWidth="1"/>
    <col min="4368" max="4608" width="9.75" style="3"/>
    <col min="4609" max="4609" width="4.25" style="3" customWidth="1"/>
    <col min="4610" max="4611" width="8.5" style="3" customWidth="1"/>
    <col min="4612" max="4612" width="6.75" style="3" customWidth="1"/>
    <col min="4613" max="4613" width="9.75" style="3" customWidth="1"/>
    <col min="4614" max="4614" width="6.625" style="3" customWidth="1"/>
    <col min="4615" max="4615" width="10.5" style="3" customWidth="1"/>
    <col min="4616" max="4616" width="9.75" style="3"/>
    <col min="4617" max="4617" width="10.5" style="3" customWidth="1"/>
    <col min="4618" max="4618" width="11.5" style="3" customWidth="1"/>
    <col min="4619" max="4621" width="12.25" style="3" customWidth="1"/>
    <col min="4622" max="4622" width="9.5" style="3" customWidth="1"/>
    <col min="4623" max="4623" width="8.375" style="3" customWidth="1"/>
    <col min="4624" max="4864" width="9.75" style="3"/>
    <col min="4865" max="4865" width="4.25" style="3" customWidth="1"/>
    <col min="4866" max="4867" width="8.5" style="3" customWidth="1"/>
    <col min="4868" max="4868" width="6.75" style="3" customWidth="1"/>
    <col min="4869" max="4869" width="9.75" style="3" customWidth="1"/>
    <col min="4870" max="4870" width="6.625" style="3" customWidth="1"/>
    <col min="4871" max="4871" width="10.5" style="3" customWidth="1"/>
    <col min="4872" max="4872" width="9.75" style="3"/>
    <col min="4873" max="4873" width="10.5" style="3" customWidth="1"/>
    <col min="4874" max="4874" width="11.5" style="3" customWidth="1"/>
    <col min="4875" max="4877" width="12.25" style="3" customWidth="1"/>
    <col min="4878" max="4878" width="9.5" style="3" customWidth="1"/>
    <col min="4879" max="4879" width="8.375" style="3" customWidth="1"/>
    <col min="4880" max="5120" width="9.75" style="3"/>
    <col min="5121" max="5121" width="4.25" style="3" customWidth="1"/>
    <col min="5122" max="5123" width="8.5" style="3" customWidth="1"/>
    <col min="5124" max="5124" width="6.75" style="3" customWidth="1"/>
    <col min="5125" max="5125" width="9.75" style="3" customWidth="1"/>
    <col min="5126" max="5126" width="6.625" style="3" customWidth="1"/>
    <col min="5127" max="5127" width="10.5" style="3" customWidth="1"/>
    <col min="5128" max="5128" width="9.75" style="3"/>
    <col min="5129" max="5129" width="10.5" style="3" customWidth="1"/>
    <col min="5130" max="5130" width="11.5" style="3" customWidth="1"/>
    <col min="5131" max="5133" width="12.25" style="3" customWidth="1"/>
    <col min="5134" max="5134" width="9.5" style="3" customWidth="1"/>
    <col min="5135" max="5135" width="8.375" style="3" customWidth="1"/>
    <col min="5136" max="5376" width="9.75" style="3"/>
    <col min="5377" max="5377" width="4.25" style="3" customWidth="1"/>
    <col min="5378" max="5379" width="8.5" style="3" customWidth="1"/>
    <col min="5380" max="5380" width="6.75" style="3" customWidth="1"/>
    <col min="5381" max="5381" width="9.75" style="3" customWidth="1"/>
    <col min="5382" max="5382" width="6.625" style="3" customWidth="1"/>
    <col min="5383" max="5383" width="10.5" style="3" customWidth="1"/>
    <col min="5384" max="5384" width="9.75" style="3"/>
    <col min="5385" max="5385" width="10.5" style="3" customWidth="1"/>
    <col min="5386" max="5386" width="11.5" style="3" customWidth="1"/>
    <col min="5387" max="5389" width="12.25" style="3" customWidth="1"/>
    <col min="5390" max="5390" width="9.5" style="3" customWidth="1"/>
    <col min="5391" max="5391" width="8.375" style="3" customWidth="1"/>
    <col min="5392" max="5632" width="9.75" style="3"/>
    <col min="5633" max="5633" width="4.25" style="3" customWidth="1"/>
    <col min="5634" max="5635" width="8.5" style="3" customWidth="1"/>
    <col min="5636" max="5636" width="6.75" style="3" customWidth="1"/>
    <col min="5637" max="5637" width="9.75" style="3" customWidth="1"/>
    <col min="5638" max="5638" width="6.625" style="3" customWidth="1"/>
    <col min="5639" max="5639" width="10.5" style="3" customWidth="1"/>
    <col min="5640" max="5640" width="9.75" style="3"/>
    <col min="5641" max="5641" width="10.5" style="3" customWidth="1"/>
    <col min="5642" max="5642" width="11.5" style="3" customWidth="1"/>
    <col min="5643" max="5645" width="12.25" style="3" customWidth="1"/>
    <col min="5646" max="5646" width="9.5" style="3" customWidth="1"/>
    <col min="5647" max="5647" width="8.375" style="3" customWidth="1"/>
    <col min="5648" max="5888" width="9.75" style="3"/>
    <col min="5889" max="5889" width="4.25" style="3" customWidth="1"/>
    <col min="5890" max="5891" width="8.5" style="3" customWidth="1"/>
    <col min="5892" max="5892" width="6.75" style="3" customWidth="1"/>
    <col min="5893" max="5893" width="9.75" style="3" customWidth="1"/>
    <col min="5894" max="5894" width="6.625" style="3" customWidth="1"/>
    <col min="5895" max="5895" width="10.5" style="3" customWidth="1"/>
    <col min="5896" max="5896" width="9.75" style="3"/>
    <col min="5897" max="5897" width="10.5" style="3" customWidth="1"/>
    <col min="5898" max="5898" width="11.5" style="3" customWidth="1"/>
    <col min="5899" max="5901" width="12.25" style="3" customWidth="1"/>
    <col min="5902" max="5902" width="9.5" style="3" customWidth="1"/>
    <col min="5903" max="5903" width="8.375" style="3" customWidth="1"/>
    <col min="5904" max="6144" width="9.75" style="3"/>
    <col min="6145" max="6145" width="4.25" style="3" customWidth="1"/>
    <col min="6146" max="6147" width="8.5" style="3" customWidth="1"/>
    <col min="6148" max="6148" width="6.75" style="3" customWidth="1"/>
    <col min="6149" max="6149" width="9.75" style="3" customWidth="1"/>
    <col min="6150" max="6150" width="6.625" style="3" customWidth="1"/>
    <col min="6151" max="6151" width="10.5" style="3" customWidth="1"/>
    <col min="6152" max="6152" width="9.75" style="3"/>
    <col min="6153" max="6153" width="10.5" style="3" customWidth="1"/>
    <col min="6154" max="6154" width="11.5" style="3" customWidth="1"/>
    <col min="6155" max="6157" width="12.25" style="3" customWidth="1"/>
    <col min="6158" max="6158" width="9.5" style="3" customWidth="1"/>
    <col min="6159" max="6159" width="8.375" style="3" customWidth="1"/>
    <col min="6160" max="6400" width="9.75" style="3"/>
    <col min="6401" max="6401" width="4.25" style="3" customWidth="1"/>
    <col min="6402" max="6403" width="8.5" style="3" customWidth="1"/>
    <col min="6404" max="6404" width="6.75" style="3" customWidth="1"/>
    <col min="6405" max="6405" width="9.75" style="3" customWidth="1"/>
    <col min="6406" max="6406" width="6.625" style="3" customWidth="1"/>
    <col min="6407" max="6407" width="10.5" style="3" customWidth="1"/>
    <col min="6408" max="6408" width="9.75" style="3"/>
    <col min="6409" max="6409" width="10.5" style="3" customWidth="1"/>
    <col min="6410" max="6410" width="11.5" style="3" customWidth="1"/>
    <col min="6411" max="6413" width="12.25" style="3" customWidth="1"/>
    <col min="6414" max="6414" width="9.5" style="3" customWidth="1"/>
    <col min="6415" max="6415" width="8.375" style="3" customWidth="1"/>
    <col min="6416" max="6656" width="9.75" style="3"/>
    <col min="6657" max="6657" width="4.25" style="3" customWidth="1"/>
    <col min="6658" max="6659" width="8.5" style="3" customWidth="1"/>
    <col min="6660" max="6660" width="6.75" style="3" customWidth="1"/>
    <col min="6661" max="6661" width="9.75" style="3" customWidth="1"/>
    <col min="6662" max="6662" width="6.625" style="3" customWidth="1"/>
    <col min="6663" max="6663" width="10.5" style="3" customWidth="1"/>
    <col min="6664" max="6664" width="9.75" style="3"/>
    <col min="6665" max="6665" width="10.5" style="3" customWidth="1"/>
    <col min="6666" max="6666" width="11.5" style="3" customWidth="1"/>
    <col min="6667" max="6669" width="12.25" style="3" customWidth="1"/>
    <col min="6670" max="6670" width="9.5" style="3" customWidth="1"/>
    <col min="6671" max="6671" width="8.375" style="3" customWidth="1"/>
    <col min="6672" max="6912" width="9.75" style="3"/>
    <col min="6913" max="6913" width="4.25" style="3" customWidth="1"/>
    <col min="6914" max="6915" width="8.5" style="3" customWidth="1"/>
    <col min="6916" max="6916" width="6.75" style="3" customWidth="1"/>
    <col min="6917" max="6917" width="9.75" style="3" customWidth="1"/>
    <col min="6918" max="6918" width="6.625" style="3" customWidth="1"/>
    <col min="6919" max="6919" width="10.5" style="3" customWidth="1"/>
    <col min="6920" max="6920" width="9.75" style="3"/>
    <col min="6921" max="6921" width="10.5" style="3" customWidth="1"/>
    <col min="6922" max="6922" width="11.5" style="3" customWidth="1"/>
    <col min="6923" max="6925" width="12.25" style="3" customWidth="1"/>
    <col min="6926" max="6926" width="9.5" style="3" customWidth="1"/>
    <col min="6927" max="6927" width="8.375" style="3" customWidth="1"/>
    <col min="6928" max="7168" width="9.75" style="3"/>
    <col min="7169" max="7169" width="4.25" style="3" customWidth="1"/>
    <col min="7170" max="7171" width="8.5" style="3" customWidth="1"/>
    <col min="7172" max="7172" width="6.75" style="3" customWidth="1"/>
    <col min="7173" max="7173" width="9.75" style="3" customWidth="1"/>
    <col min="7174" max="7174" width="6.625" style="3" customWidth="1"/>
    <col min="7175" max="7175" width="10.5" style="3" customWidth="1"/>
    <col min="7176" max="7176" width="9.75" style="3"/>
    <col min="7177" max="7177" width="10.5" style="3" customWidth="1"/>
    <col min="7178" max="7178" width="11.5" style="3" customWidth="1"/>
    <col min="7179" max="7181" width="12.25" style="3" customWidth="1"/>
    <col min="7182" max="7182" width="9.5" style="3" customWidth="1"/>
    <col min="7183" max="7183" width="8.375" style="3" customWidth="1"/>
    <col min="7184" max="7424" width="9.75" style="3"/>
    <col min="7425" max="7425" width="4.25" style="3" customWidth="1"/>
    <col min="7426" max="7427" width="8.5" style="3" customWidth="1"/>
    <col min="7428" max="7428" width="6.75" style="3" customWidth="1"/>
    <col min="7429" max="7429" width="9.75" style="3" customWidth="1"/>
    <col min="7430" max="7430" width="6.625" style="3" customWidth="1"/>
    <col min="7431" max="7431" width="10.5" style="3" customWidth="1"/>
    <col min="7432" max="7432" width="9.75" style="3"/>
    <col min="7433" max="7433" width="10.5" style="3" customWidth="1"/>
    <col min="7434" max="7434" width="11.5" style="3" customWidth="1"/>
    <col min="7435" max="7437" width="12.25" style="3" customWidth="1"/>
    <col min="7438" max="7438" width="9.5" style="3" customWidth="1"/>
    <col min="7439" max="7439" width="8.375" style="3" customWidth="1"/>
    <col min="7440" max="7680" width="9.75" style="3"/>
    <col min="7681" max="7681" width="4.25" style="3" customWidth="1"/>
    <col min="7682" max="7683" width="8.5" style="3" customWidth="1"/>
    <col min="7684" max="7684" width="6.75" style="3" customWidth="1"/>
    <col min="7685" max="7685" width="9.75" style="3" customWidth="1"/>
    <col min="7686" max="7686" width="6.625" style="3" customWidth="1"/>
    <col min="7687" max="7687" width="10.5" style="3" customWidth="1"/>
    <col min="7688" max="7688" width="9.75" style="3"/>
    <col min="7689" max="7689" width="10.5" style="3" customWidth="1"/>
    <col min="7690" max="7690" width="11.5" style="3" customWidth="1"/>
    <col min="7691" max="7693" width="12.25" style="3" customWidth="1"/>
    <col min="7694" max="7694" width="9.5" style="3" customWidth="1"/>
    <col min="7695" max="7695" width="8.375" style="3" customWidth="1"/>
    <col min="7696" max="7936" width="9.75" style="3"/>
    <col min="7937" max="7937" width="4.25" style="3" customWidth="1"/>
    <col min="7938" max="7939" width="8.5" style="3" customWidth="1"/>
    <col min="7940" max="7940" width="6.75" style="3" customWidth="1"/>
    <col min="7941" max="7941" width="9.75" style="3" customWidth="1"/>
    <col min="7942" max="7942" width="6.625" style="3" customWidth="1"/>
    <col min="7943" max="7943" width="10.5" style="3" customWidth="1"/>
    <col min="7944" max="7944" width="9.75" style="3"/>
    <col min="7945" max="7945" width="10.5" style="3" customWidth="1"/>
    <col min="7946" max="7946" width="11.5" style="3" customWidth="1"/>
    <col min="7947" max="7949" width="12.25" style="3" customWidth="1"/>
    <col min="7950" max="7950" width="9.5" style="3" customWidth="1"/>
    <col min="7951" max="7951" width="8.375" style="3" customWidth="1"/>
    <col min="7952" max="8192" width="9.75" style="3"/>
    <col min="8193" max="8193" width="4.25" style="3" customWidth="1"/>
    <col min="8194" max="8195" width="8.5" style="3" customWidth="1"/>
    <col min="8196" max="8196" width="6.75" style="3" customWidth="1"/>
    <col min="8197" max="8197" width="9.75" style="3" customWidth="1"/>
    <col min="8198" max="8198" width="6.625" style="3" customWidth="1"/>
    <col min="8199" max="8199" width="10.5" style="3" customWidth="1"/>
    <col min="8200" max="8200" width="9.75" style="3"/>
    <col min="8201" max="8201" width="10.5" style="3" customWidth="1"/>
    <col min="8202" max="8202" width="11.5" style="3" customWidth="1"/>
    <col min="8203" max="8205" width="12.25" style="3" customWidth="1"/>
    <col min="8206" max="8206" width="9.5" style="3" customWidth="1"/>
    <col min="8207" max="8207" width="8.375" style="3" customWidth="1"/>
    <col min="8208" max="8448" width="9.75" style="3"/>
    <col min="8449" max="8449" width="4.25" style="3" customWidth="1"/>
    <col min="8450" max="8451" width="8.5" style="3" customWidth="1"/>
    <col min="8452" max="8452" width="6.75" style="3" customWidth="1"/>
    <col min="8453" max="8453" width="9.75" style="3" customWidth="1"/>
    <col min="8454" max="8454" width="6.625" style="3" customWidth="1"/>
    <col min="8455" max="8455" width="10.5" style="3" customWidth="1"/>
    <col min="8456" max="8456" width="9.75" style="3"/>
    <col min="8457" max="8457" width="10.5" style="3" customWidth="1"/>
    <col min="8458" max="8458" width="11.5" style="3" customWidth="1"/>
    <col min="8459" max="8461" width="12.25" style="3" customWidth="1"/>
    <col min="8462" max="8462" width="9.5" style="3" customWidth="1"/>
    <col min="8463" max="8463" width="8.375" style="3" customWidth="1"/>
    <col min="8464" max="8704" width="9.75" style="3"/>
    <col min="8705" max="8705" width="4.25" style="3" customWidth="1"/>
    <col min="8706" max="8707" width="8.5" style="3" customWidth="1"/>
    <col min="8708" max="8708" width="6.75" style="3" customWidth="1"/>
    <col min="8709" max="8709" width="9.75" style="3" customWidth="1"/>
    <col min="8710" max="8710" width="6.625" style="3" customWidth="1"/>
    <col min="8711" max="8711" width="10.5" style="3" customWidth="1"/>
    <col min="8712" max="8712" width="9.75" style="3"/>
    <col min="8713" max="8713" width="10.5" style="3" customWidth="1"/>
    <col min="8714" max="8714" width="11.5" style="3" customWidth="1"/>
    <col min="8715" max="8717" width="12.25" style="3" customWidth="1"/>
    <col min="8718" max="8718" width="9.5" style="3" customWidth="1"/>
    <col min="8719" max="8719" width="8.375" style="3" customWidth="1"/>
    <col min="8720" max="8960" width="9.75" style="3"/>
    <col min="8961" max="8961" width="4.25" style="3" customWidth="1"/>
    <col min="8962" max="8963" width="8.5" style="3" customWidth="1"/>
    <col min="8964" max="8964" width="6.75" style="3" customWidth="1"/>
    <col min="8965" max="8965" width="9.75" style="3" customWidth="1"/>
    <col min="8966" max="8966" width="6.625" style="3" customWidth="1"/>
    <col min="8967" max="8967" width="10.5" style="3" customWidth="1"/>
    <col min="8968" max="8968" width="9.75" style="3"/>
    <col min="8969" max="8969" width="10.5" style="3" customWidth="1"/>
    <col min="8970" max="8970" width="11.5" style="3" customWidth="1"/>
    <col min="8971" max="8973" width="12.25" style="3" customWidth="1"/>
    <col min="8974" max="8974" width="9.5" style="3" customWidth="1"/>
    <col min="8975" max="8975" width="8.375" style="3" customWidth="1"/>
    <col min="8976" max="9216" width="9.75" style="3"/>
    <col min="9217" max="9217" width="4.25" style="3" customWidth="1"/>
    <col min="9218" max="9219" width="8.5" style="3" customWidth="1"/>
    <col min="9220" max="9220" width="6.75" style="3" customWidth="1"/>
    <col min="9221" max="9221" width="9.75" style="3" customWidth="1"/>
    <col min="9222" max="9222" width="6.625" style="3" customWidth="1"/>
    <col min="9223" max="9223" width="10.5" style="3" customWidth="1"/>
    <col min="9224" max="9224" width="9.75" style="3"/>
    <col min="9225" max="9225" width="10.5" style="3" customWidth="1"/>
    <col min="9226" max="9226" width="11.5" style="3" customWidth="1"/>
    <col min="9227" max="9229" width="12.25" style="3" customWidth="1"/>
    <col min="9230" max="9230" width="9.5" style="3" customWidth="1"/>
    <col min="9231" max="9231" width="8.375" style="3" customWidth="1"/>
    <col min="9232" max="9472" width="9.75" style="3"/>
    <col min="9473" max="9473" width="4.25" style="3" customWidth="1"/>
    <col min="9474" max="9475" width="8.5" style="3" customWidth="1"/>
    <col min="9476" max="9476" width="6.75" style="3" customWidth="1"/>
    <col min="9477" max="9477" width="9.75" style="3" customWidth="1"/>
    <col min="9478" max="9478" width="6.625" style="3" customWidth="1"/>
    <col min="9479" max="9479" width="10.5" style="3" customWidth="1"/>
    <col min="9480" max="9480" width="9.75" style="3"/>
    <col min="9481" max="9481" width="10.5" style="3" customWidth="1"/>
    <col min="9482" max="9482" width="11.5" style="3" customWidth="1"/>
    <col min="9483" max="9485" width="12.25" style="3" customWidth="1"/>
    <col min="9486" max="9486" width="9.5" style="3" customWidth="1"/>
    <col min="9487" max="9487" width="8.375" style="3" customWidth="1"/>
    <col min="9488" max="9728" width="9.75" style="3"/>
    <col min="9729" max="9729" width="4.25" style="3" customWidth="1"/>
    <col min="9730" max="9731" width="8.5" style="3" customWidth="1"/>
    <col min="9732" max="9732" width="6.75" style="3" customWidth="1"/>
    <col min="9733" max="9733" width="9.75" style="3" customWidth="1"/>
    <col min="9734" max="9734" width="6.625" style="3" customWidth="1"/>
    <col min="9735" max="9735" width="10.5" style="3" customWidth="1"/>
    <col min="9736" max="9736" width="9.75" style="3"/>
    <col min="9737" max="9737" width="10.5" style="3" customWidth="1"/>
    <col min="9738" max="9738" width="11.5" style="3" customWidth="1"/>
    <col min="9739" max="9741" width="12.25" style="3" customWidth="1"/>
    <col min="9742" max="9742" width="9.5" style="3" customWidth="1"/>
    <col min="9743" max="9743" width="8.375" style="3" customWidth="1"/>
    <col min="9744" max="9984" width="9.75" style="3"/>
    <col min="9985" max="9985" width="4.25" style="3" customWidth="1"/>
    <col min="9986" max="9987" width="8.5" style="3" customWidth="1"/>
    <col min="9988" max="9988" width="6.75" style="3" customWidth="1"/>
    <col min="9989" max="9989" width="9.75" style="3" customWidth="1"/>
    <col min="9990" max="9990" width="6.625" style="3" customWidth="1"/>
    <col min="9991" max="9991" width="10.5" style="3" customWidth="1"/>
    <col min="9992" max="9992" width="9.75" style="3"/>
    <col min="9993" max="9993" width="10.5" style="3" customWidth="1"/>
    <col min="9994" max="9994" width="11.5" style="3" customWidth="1"/>
    <col min="9995" max="9997" width="12.25" style="3" customWidth="1"/>
    <col min="9998" max="9998" width="9.5" style="3" customWidth="1"/>
    <col min="9999" max="9999" width="8.375" style="3" customWidth="1"/>
    <col min="10000" max="10240" width="9.75" style="3"/>
    <col min="10241" max="10241" width="4.25" style="3" customWidth="1"/>
    <col min="10242" max="10243" width="8.5" style="3" customWidth="1"/>
    <col min="10244" max="10244" width="6.75" style="3" customWidth="1"/>
    <col min="10245" max="10245" width="9.75" style="3" customWidth="1"/>
    <col min="10246" max="10246" width="6.625" style="3" customWidth="1"/>
    <col min="10247" max="10247" width="10.5" style="3" customWidth="1"/>
    <col min="10248" max="10248" width="9.75" style="3"/>
    <col min="10249" max="10249" width="10.5" style="3" customWidth="1"/>
    <col min="10250" max="10250" width="11.5" style="3" customWidth="1"/>
    <col min="10251" max="10253" width="12.25" style="3" customWidth="1"/>
    <col min="10254" max="10254" width="9.5" style="3" customWidth="1"/>
    <col min="10255" max="10255" width="8.375" style="3" customWidth="1"/>
    <col min="10256" max="10496" width="9.75" style="3"/>
    <col min="10497" max="10497" width="4.25" style="3" customWidth="1"/>
    <col min="10498" max="10499" width="8.5" style="3" customWidth="1"/>
    <col min="10500" max="10500" width="6.75" style="3" customWidth="1"/>
    <col min="10501" max="10501" width="9.75" style="3" customWidth="1"/>
    <col min="10502" max="10502" width="6.625" style="3" customWidth="1"/>
    <col min="10503" max="10503" width="10.5" style="3" customWidth="1"/>
    <col min="10504" max="10504" width="9.75" style="3"/>
    <col min="10505" max="10505" width="10.5" style="3" customWidth="1"/>
    <col min="10506" max="10506" width="11.5" style="3" customWidth="1"/>
    <col min="10507" max="10509" width="12.25" style="3" customWidth="1"/>
    <col min="10510" max="10510" width="9.5" style="3" customWidth="1"/>
    <col min="10511" max="10511" width="8.375" style="3" customWidth="1"/>
    <col min="10512" max="10752" width="9.75" style="3"/>
    <col min="10753" max="10753" width="4.25" style="3" customWidth="1"/>
    <col min="10754" max="10755" width="8.5" style="3" customWidth="1"/>
    <col min="10756" max="10756" width="6.75" style="3" customWidth="1"/>
    <col min="10757" max="10757" width="9.75" style="3" customWidth="1"/>
    <col min="10758" max="10758" width="6.625" style="3" customWidth="1"/>
    <col min="10759" max="10759" width="10.5" style="3" customWidth="1"/>
    <col min="10760" max="10760" width="9.75" style="3"/>
    <col min="10761" max="10761" width="10.5" style="3" customWidth="1"/>
    <col min="10762" max="10762" width="11.5" style="3" customWidth="1"/>
    <col min="10763" max="10765" width="12.25" style="3" customWidth="1"/>
    <col min="10766" max="10766" width="9.5" style="3" customWidth="1"/>
    <col min="10767" max="10767" width="8.375" style="3" customWidth="1"/>
    <col min="10768" max="11008" width="9.75" style="3"/>
    <col min="11009" max="11009" width="4.25" style="3" customWidth="1"/>
    <col min="11010" max="11011" width="8.5" style="3" customWidth="1"/>
    <col min="11012" max="11012" width="6.75" style="3" customWidth="1"/>
    <col min="11013" max="11013" width="9.75" style="3" customWidth="1"/>
    <col min="11014" max="11014" width="6.625" style="3" customWidth="1"/>
    <col min="11015" max="11015" width="10.5" style="3" customWidth="1"/>
    <col min="11016" max="11016" width="9.75" style="3"/>
    <col min="11017" max="11017" width="10.5" style="3" customWidth="1"/>
    <col min="11018" max="11018" width="11.5" style="3" customWidth="1"/>
    <col min="11019" max="11021" width="12.25" style="3" customWidth="1"/>
    <col min="11022" max="11022" width="9.5" style="3" customWidth="1"/>
    <col min="11023" max="11023" width="8.375" style="3" customWidth="1"/>
    <col min="11024" max="11264" width="9.75" style="3"/>
    <col min="11265" max="11265" width="4.25" style="3" customWidth="1"/>
    <col min="11266" max="11267" width="8.5" style="3" customWidth="1"/>
    <col min="11268" max="11268" width="6.75" style="3" customWidth="1"/>
    <col min="11269" max="11269" width="9.75" style="3" customWidth="1"/>
    <col min="11270" max="11270" width="6.625" style="3" customWidth="1"/>
    <col min="11271" max="11271" width="10.5" style="3" customWidth="1"/>
    <col min="11272" max="11272" width="9.75" style="3"/>
    <col min="11273" max="11273" width="10.5" style="3" customWidth="1"/>
    <col min="11274" max="11274" width="11.5" style="3" customWidth="1"/>
    <col min="11275" max="11277" width="12.25" style="3" customWidth="1"/>
    <col min="11278" max="11278" width="9.5" style="3" customWidth="1"/>
    <col min="11279" max="11279" width="8.375" style="3" customWidth="1"/>
    <col min="11280" max="11520" width="9.75" style="3"/>
    <col min="11521" max="11521" width="4.25" style="3" customWidth="1"/>
    <col min="11522" max="11523" width="8.5" style="3" customWidth="1"/>
    <col min="11524" max="11524" width="6.75" style="3" customWidth="1"/>
    <col min="11525" max="11525" width="9.75" style="3" customWidth="1"/>
    <col min="11526" max="11526" width="6.625" style="3" customWidth="1"/>
    <col min="11527" max="11527" width="10.5" style="3" customWidth="1"/>
    <col min="11528" max="11528" width="9.75" style="3"/>
    <col min="11529" max="11529" width="10.5" style="3" customWidth="1"/>
    <col min="11530" max="11530" width="11.5" style="3" customWidth="1"/>
    <col min="11531" max="11533" width="12.25" style="3" customWidth="1"/>
    <col min="11534" max="11534" width="9.5" style="3" customWidth="1"/>
    <col min="11535" max="11535" width="8.375" style="3" customWidth="1"/>
    <col min="11536" max="11776" width="9.75" style="3"/>
    <col min="11777" max="11777" width="4.25" style="3" customWidth="1"/>
    <col min="11778" max="11779" width="8.5" style="3" customWidth="1"/>
    <col min="11780" max="11780" width="6.75" style="3" customWidth="1"/>
    <col min="11781" max="11781" width="9.75" style="3" customWidth="1"/>
    <col min="11782" max="11782" width="6.625" style="3" customWidth="1"/>
    <col min="11783" max="11783" width="10.5" style="3" customWidth="1"/>
    <col min="11784" max="11784" width="9.75" style="3"/>
    <col min="11785" max="11785" width="10.5" style="3" customWidth="1"/>
    <col min="11786" max="11786" width="11.5" style="3" customWidth="1"/>
    <col min="11787" max="11789" width="12.25" style="3" customWidth="1"/>
    <col min="11790" max="11790" width="9.5" style="3" customWidth="1"/>
    <col min="11791" max="11791" width="8.375" style="3" customWidth="1"/>
    <col min="11792" max="12032" width="9.75" style="3"/>
    <col min="12033" max="12033" width="4.25" style="3" customWidth="1"/>
    <col min="12034" max="12035" width="8.5" style="3" customWidth="1"/>
    <col min="12036" max="12036" width="6.75" style="3" customWidth="1"/>
    <col min="12037" max="12037" width="9.75" style="3" customWidth="1"/>
    <col min="12038" max="12038" width="6.625" style="3" customWidth="1"/>
    <col min="12039" max="12039" width="10.5" style="3" customWidth="1"/>
    <col min="12040" max="12040" width="9.75" style="3"/>
    <col min="12041" max="12041" width="10.5" style="3" customWidth="1"/>
    <col min="12042" max="12042" width="11.5" style="3" customWidth="1"/>
    <col min="12043" max="12045" width="12.25" style="3" customWidth="1"/>
    <col min="12046" max="12046" width="9.5" style="3" customWidth="1"/>
    <col min="12047" max="12047" width="8.375" style="3" customWidth="1"/>
    <col min="12048" max="12288" width="9.75" style="3"/>
    <col min="12289" max="12289" width="4.25" style="3" customWidth="1"/>
    <col min="12290" max="12291" width="8.5" style="3" customWidth="1"/>
    <col min="12292" max="12292" width="6.75" style="3" customWidth="1"/>
    <col min="12293" max="12293" width="9.75" style="3" customWidth="1"/>
    <col min="12294" max="12294" width="6.625" style="3" customWidth="1"/>
    <col min="12295" max="12295" width="10.5" style="3" customWidth="1"/>
    <col min="12296" max="12296" width="9.75" style="3"/>
    <col min="12297" max="12297" width="10.5" style="3" customWidth="1"/>
    <col min="12298" max="12298" width="11.5" style="3" customWidth="1"/>
    <col min="12299" max="12301" width="12.25" style="3" customWidth="1"/>
    <col min="12302" max="12302" width="9.5" style="3" customWidth="1"/>
    <col min="12303" max="12303" width="8.375" style="3" customWidth="1"/>
    <col min="12304" max="12544" width="9.75" style="3"/>
    <col min="12545" max="12545" width="4.25" style="3" customWidth="1"/>
    <col min="12546" max="12547" width="8.5" style="3" customWidth="1"/>
    <col min="12548" max="12548" width="6.75" style="3" customWidth="1"/>
    <col min="12549" max="12549" width="9.75" style="3" customWidth="1"/>
    <col min="12550" max="12550" width="6.625" style="3" customWidth="1"/>
    <col min="12551" max="12551" width="10.5" style="3" customWidth="1"/>
    <col min="12552" max="12552" width="9.75" style="3"/>
    <col min="12553" max="12553" width="10.5" style="3" customWidth="1"/>
    <col min="12554" max="12554" width="11.5" style="3" customWidth="1"/>
    <col min="12555" max="12557" width="12.25" style="3" customWidth="1"/>
    <col min="12558" max="12558" width="9.5" style="3" customWidth="1"/>
    <col min="12559" max="12559" width="8.375" style="3" customWidth="1"/>
    <col min="12560" max="12800" width="9.75" style="3"/>
    <col min="12801" max="12801" width="4.25" style="3" customWidth="1"/>
    <col min="12802" max="12803" width="8.5" style="3" customWidth="1"/>
    <col min="12804" max="12804" width="6.75" style="3" customWidth="1"/>
    <col min="12805" max="12805" width="9.75" style="3" customWidth="1"/>
    <col min="12806" max="12806" width="6.625" style="3" customWidth="1"/>
    <col min="12807" max="12807" width="10.5" style="3" customWidth="1"/>
    <col min="12808" max="12808" width="9.75" style="3"/>
    <col min="12809" max="12809" width="10.5" style="3" customWidth="1"/>
    <col min="12810" max="12810" width="11.5" style="3" customWidth="1"/>
    <col min="12811" max="12813" width="12.25" style="3" customWidth="1"/>
    <col min="12814" max="12814" width="9.5" style="3" customWidth="1"/>
    <col min="12815" max="12815" width="8.375" style="3" customWidth="1"/>
    <col min="12816" max="13056" width="9.75" style="3"/>
    <col min="13057" max="13057" width="4.25" style="3" customWidth="1"/>
    <col min="13058" max="13059" width="8.5" style="3" customWidth="1"/>
    <col min="13060" max="13060" width="6.75" style="3" customWidth="1"/>
    <col min="13061" max="13061" width="9.75" style="3" customWidth="1"/>
    <col min="13062" max="13062" width="6.625" style="3" customWidth="1"/>
    <col min="13063" max="13063" width="10.5" style="3" customWidth="1"/>
    <col min="13064" max="13064" width="9.75" style="3"/>
    <col min="13065" max="13065" width="10.5" style="3" customWidth="1"/>
    <col min="13066" max="13066" width="11.5" style="3" customWidth="1"/>
    <col min="13067" max="13069" width="12.25" style="3" customWidth="1"/>
    <col min="13070" max="13070" width="9.5" style="3" customWidth="1"/>
    <col min="13071" max="13071" width="8.375" style="3" customWidth="1"/>
    <col min="13072" max="13312" width="9.75" style="3"/>
    <col min="13313" max="13313" width="4.25" style="3" customWidth="1"/>
    <col min="13314" max="13315" width="8.5" style="3" customWidth="1"/>
    <col min="13316" max="13316" width="6.75" style="3" customWidth="1"/>
    <col min="13317" max="13317" width="9.75" style="3" customWidth="1"/>
    <col min="13318" max="13318" width="6.625" style="3" customWidth="1"/>
    <col min="13319" max="13319" width="10.5" style="3" customWidth="1"/>
    <col min="13320" max="13320" width="9.75" style="3"/>
    <col min="13321" max="13321" width="10.5" style="3" customWidth="1"/>
    <col min="13322" max="13322" width="11.5" style="3" customWidth="1"/>
    <col min="13323" max="13325" width="12.25" style="3" customWidth="1"/>
    <col min="13326" max="13326" width="9.5" style="3" customWidth="1"/>
    <col min="13327" max="13327" width="8.375" style="3" customWidth="1"/>
    <col min="13328" max="13568" width="9.75" style="3"/>
    <col min="13569" max="13569" width="4.25" style="3" customWidth="1"/>
    <col min="13570" max="13571" width="8.5" style="3" customWidth="1"/>
    <col min="13572" max="13572" width="6.75" style="3" customWidth="1"/>
    <col min="13573" max="13573" width="9.75" style="3" customWidth="1"/>
    <col min="13574" max="13574" width="6.625" style="3" customWidth="1"/>
    <col min="13575" max="13575" width="10.5" style="3" customWidth="1"/>
    <col min="13576" max="13576" width="9.75" style="3"/>
    <col min="13577" max="13577" width="10.5" style="3" customWidth="1"/>
    <col min="13578" max="13578" width="11.5" style="3" customWidth="1"/>
    <col min="13579" max="13581" width="12.25" style="3" customWidth="1"/>
    <col min="13582" max="13582" width="9.5" style="3" customWidth="1"/>
    <col min="13583" max="13583" width="8.375" style="3" customWidth="1"/>
    <col min="13584" max="13824" width="9.75" style="3"/>
    <col min="13825" max="13825" width="4.25" style="3" customWidth="1"/>
    <col min="13826" max="13827" width="8.5" style="3" customWidth="1"/>
    <col min="13828" max="13828" width="6.75" style="3" customWidth="1"/>
    <col min="13829" max="13829" width="9.75" style="3" customWidth="1"/>
    <col min="13830" max="13830" width="6.625" style="3" customWidth="1"/>
    <col min="13831" max="13831" width="10.5" style="3" customWidth="1"/>
    <col min="13832" max="13832" width="9.75" style="3"/>
    <col min="13833" max="13833" width="10.5" style="3" customWidth="1"/>
    <col min="13834" max="13834" width="11.5" style="3" customWidth="1"/>
    <col min="13835" max="13837" width="12.25" style="3" customWidth="1"/>
    <col min="13838" max="13838" width="9.5" style="3" customWidth="1"/>
    <col min="13839" max="13839" width="8.375" style="3" customWidth="1"/>
    <col min="13840" max="14080" width="9.75" style="3"/>
    <col min="14081" max="14081" width="4.25" style="3" customWidth="1"/>
    <col min="14082" max="14083" width="8.5" style="3" customWidth="1"/>
    <col min="14084" max="14084" width="6.75" style="3" customWidth="1"/>
    <col min="14085" max="14085" width="9.75" style="3" customWidth="1"/>
    <col min="14086" max="14086" width="6.625" style="3" customWidth="1"/>
    <col min="14087" max="14087" width="10.5" style="3" customWidth="1"/>
    <col min="14088" max="14088" width="9.75" style="3"/>
    <col min="14089" max="14089" width="10.5" style="3" customWidth="1"/>
    <col min="14090" max="14090" width="11.5" style="3" customWidth="1"/>
    <col min="14091" max="14093" width="12.25" style="3" customWidth="1"/>
    <col min="14094" max="14094" width="9.5" style="3" customWidth="1"/>
    <col min="14095" max="14095" width="8.375" style="3" customWidth="1"/>
    <col min="14096" max="14336" width="9.75" style="3"/>
    <col min="14337" max="14337" width="4.25" style="3" customWidth="1"/>
    <col min="14338" max="14339" width="8.5" style="3" customWidth="1"/>
    <col min="14340" max="14340" width="6.75" style="3" customWidth="1"/>
    <col min="14341" max="14341" width="9.75" style="3" customWidth="1"/>
    <col min="14342" max="14342" width="6.625" style="3" customWidth="1"/>
    <col min="14343" max="14343" width="10.5" style="3" customWidth="1"/>
    <col min="14344" max="14344" width="9.75" style="3"/>
    <col min="14345" max="14345" width="10.5" style="3" customWidth="1"/>
    <col min="14346" max="14346" width="11.5" style="3" customWidth="1"/>
    <col min="14347" max="14349" width="12.25" style="3" customWidth="1"/>
    <col min="14350" max="14350" width="9.5" style="3" customWidth="1"/>
    <col min="14351" max="14351" width="8.375" style="3" customWidth="1"/>
    <col min="14352" max="14592" width="9.75" style="3"/>
    <col min="14593" max="14593" width="4.25" style="3" customWidth="1"/>
    <col min="14594" max="14595" width="8.5" style="3" customWidth="1"/>
    <col min="14596" max="14596" width="6.75" style="3" customWidth="1"/>
    <col min="14597" max="14597" width="9.75" style="3" customWidth="1"/>
    <col min="14598" max="14598" width="6.625" style="3" customWidth="1"/>
    <col min="14599" max="14599" width="10.5" style="3" customWidth="1"/>
    <col min="14600" max="14600" width="9.75" style="3"/>
    <col min="14601" max="14601" width="10.5" style="3" customWidth="1"/>
    <col min="14602" max="14602" width="11.5" style="3" customWidth="1"/>
    <col min="14603" max="14605" width="12.25" style="3" customWidth="1"/>
    <col min="14606" max="14606" width="9.5" style="3" customWidth="1"/>
    <col min="14607" max="14607" width="8.375" style="3" customWidth="1"/>
    <col min="14608" max="14848" width="9.75" style="3"/>
    <col min="14849" max="14849" width="4.25" style="3" customWidth="1"/>
    <col min="14850" max="14851" width="8.5" style="3" customWidth="1"/>
    <col min="14852" max="14852" width="6.75" style="3" customWidth="1"/>
    <col min="14853" max="14853" width="9.75" style="3" customWidth="1"/>
    <col min="14854" max="14854" width="6.625" style="3" customWidth="1"/>
    <col min="14855" max="14855" width="10.5" style="3" customWidth="1"/>
    <col min="14856" max="14856" width="9.75" style="3"/>
    <col min="14857" max="14857" width="10.5" style="3" customWidth="1"/>
    <col min="14858" max="14858" width="11.5" style="3" customWidth="1"/>
    <col min="14859" max="14861" width="12.25" style="3" customWidth="1"/>
    <col min="14862" max="14862" width="9.5" style="3" customWidth="1"/>
    <col min="14863" max="14863" width="8.375" style="3" customWidth="1"/>
    <col min="14864" max="15104" width="9.75" style="3"/>
    <col min="15105" max="15105" width="4.25" style="3" customWidth="1"/>
    <col min="15106" max="15107" width="8.5" style="3" customWidth="1"/>
    <col min="15108" max="15108" width="6.75" style="3" customWidth="1"/>
    <col min="15109" max="15109" width="9.75" style="3" customWidth="1"/>
    <col min="15110" max="15110" width="6.625" style="3" customWidth="1"/>
    <col min="15111" max="15111" width="10.5" style="3" customWidth="1"/>
    <col min="15112" max="15112" width="9.75" style="3"/>
    <col min="15113" max="15113" width="10.5" style="3" customWidth="1"/>
    <col min="15114" max="15114" width="11.5" style="3" customWidth="1"/>
    <col min="15115" max="15117" width="12.25" style="3" customWidth="1"/>
    <col min="15118" max="15118" width="9.5" style="3" customWidth="1"/>
    <col min="15119" max="15119" width="8.375" style="3" customWidth="1"/>
    <col min="15120" max="15360" width="9.75" style="3"/>
    <col min="15361" max="15361" width="4.25" style="3" customWidth="1"/>
    <col min="15362" max="15363" width="8.5" style="3" customWidth="1"/>
    <col min="15364" max="15364" width="6.75" style="3" customWidth="1"/>
    <col min="15365" max="15365" width="9.75" style="3" customWidth="1"/>
    <col min="15366" max="15366" width="6.625" style="3" customWidth="1"/>
    <col min="15367" max="15367" width="10.5" style="3" customWidth="1"/>
    <col min="15368" max="15368" width="9.75" style="3"/>
    <col min="15369" max="15369" width="10.5" style="3" customWidth="1"/>
    <col min="15370" max="15370" width="11.5" style="3" customWidth="1"/>
    <col min="15371" max="15373" width="12.25" style="3" customWidth="1"/>
    <col min="15374" max="15374" width="9.5" style="3" customWidth="1"/>
    <col min="15375" max="15375" width="8.375" style="3" customWidth="1"/>
    <col min="15376" max="15616" width="9.75" style="3"/>
    <col min="15617" max="15617" width="4.25" style="3" customWidth="1"/>
    <col min="15618" max="15619" width="8.5" style="3" customWidth="1"/>
    <col min="15620" max="15620" width="6.75" style="3" customWidth="1"/>
    <col min="15621" max="15621" width="9.75" style="3" customWidth="1"/>
    <col min="15622" max="15622" width="6.625" style="3" customWidth="1"/>
    <col min="15623" max="15623" width="10.5" style="3" customWidth="1"/>
    <col min="15624" max="15624" width="9.75" style="3"/>
    <col min="15625" max="15625" width="10.5" style="3" customWidth="1"/>
    <col min="15626" max="15626" width="11.5" style="3" customWidth="1"/>
    <col min="15627" max="15629" width="12.25" style="3" customWidth="1"/>
    <col min="15630" max="15630" width="9.5" style="3" customWidth="1"/>
    <col min="15631" max="15631" width="8.375" style="3" customWidth="1"/>
    <col min="15632" max="15872" width="9.75" style="3"/>
    <col min="15873" max="15873" width="4.25" style="3" customWidth="1"/>
    <col min="15874" max="15875" width="8.5" style="3" customWidth="1"/>
    <col min="15876" max="15876" width="6.75" style="3" customWidth="1"/>
    <col min="15877" max="15877" width="9.75" style="3" customWidth="1"/>
    <col min="15878" max="15878" width="6.625" style="3" customWidth="1"/>
    <col min="15879" max="15879" width="10.5" style="3" customWidth="1"/>
    <col min="15880" max="15880" width="9.75" style="3"/>
    <col min="15881" max="15881" width="10.5" style="3" customWidth="1"/>
    <col min="15882" max="15882" width="11.5" style="3" customWidth="1"/>
    <col min="15883" max="15885" width="12.25" style="3" customWidth="1"/>
    <col min="15886" max="15886" width="9.5" style="3" customWidth="1"/>
    <col min="15887" max="15887" width="8.375" style="3" customWidth="1"/>
    <col min="15888" max="16128" width="9.75" style="3"/>
    <col min="16129" max="16129" width="4.25" style="3" customWidth="1"/>
    <col min="16130" max="16131" width="8.5" style="3" customWidth="1"/>
    <col min="16132" max="16132" width="6.75" style="3" customWidth="1"/>
    <col min="16133" max="16133" width="9.75" style="3" customWidth="1"/>
    <col min="16134" max="16134" width="6.625" style="3" customWidth="1"/>
    <col min="16135" max="16135" width="10.5" style="3" customWidth="1"/>
    <col min="16136" max="16136" width="9.75" style="3"/>
    <col min="16137" max="16137" width="10.5" style="3" customWidth="1"/>
    <col min="16138" max="16138" width="11.5" style="3" customWidth="1"/>
    <col min="16139" max="16141" width="12.25" style="3" customWidth="1"/>
    <col min="16142" max="16142" width="9.5" style="3" customWidth="1"/>
    <col min="16143" max="16143" width="8.375" style="3" customWidth="1"/>
    <col min="16144" max="16384" width="9.75" style="3"/>
  </cols>
  <sheetData>
    <row r="1" spans="1:17" ht="20.25">
      <c r="A1" s="176" t="s">
        <v>0</v>
      </c>
      <c r="B1" s="176"/>
    </row>
    <row r="2" spans="1:17" ht="25.5">
      <c r="A2" s="177" t="s">
        <v>1</v>
      </c>
      <c r="B2" s="177"/>
      <c r="C2" s="177"/>
      <c r="D2" s="177"/>
      <c r="E2" s="177"/>
      <c r="F2" s="177"/>
      <c r="G2" s="177"/>
      <c r="H2" s="177"/>
      <c r="I2" s="177"/>
      <c r="J2" s="177"/>
      <c r="K2" s="177"/>
      <c r="L2" s="177"/>
      <c r="M2" s="177"/>
      <c r="N2" s="177"/>
      <c r="O2" s="177"/>
    </row>
    <row r="3" spans="1:17">
      <c r="A3" s="5" t="s">
        <v>33</v>
      </c>
      <c r="B3" s="5"/>
      <c r="C3" s="5"/>
      <c r="D3" s="5"/>
      <c r="E3" s="5"/>
      <c r="F3" s="5"/>
      <c r="G3" s="6"/>
      <c r="H3" s="6"/>
      <c r="I3" s="5" t="s">
        <v>34</v>
      </c>
      <c r="M3" s="6"/>
      <c r="N3" s="20"/>
      <c r="O3" s="20"/>
    </row>
    <row r="4" spans="1:17">
      <c r="A4" s="178" t="s">
        <v>5</v>
      </c>
      <c r="B4" s="179" t="s">
        <v>6</v>
      </c>
      <c r="C4" s="179" t="s">
        <v>7</v>
      </c>
      <c r="D4" s="179" t="s">
        <v>8</v>
      </c>
      <c r="E4" s="179" t="s">
        <v>9</v>
      </c>
      <c r="F4" s="179" t="s">
        <v>10</v>
      </c>
      <c r="G4" s="179" t="s">
        <v>11</v>
      </c>
      <c r="H4" s="179" t="s">
        <v>12</v>
      </c>
      <c r="I4" s="179" t="s">
        <v>13</v>
      </c>
      <c r="J4" s="188" t="s">
        <v>14</v>
      </c>
      <c r="K4" s="188" t="s">
        <v>15</v>
      </c>
      <c r="L4" s="188" t="s">
        <v>31</v>
      </c>
      <c r="M4" s="179" t="s">
        <v>16</v>
      </c>
      <c r="N4" s="179" t="s">
        <v>17</v>
      </c>
      <c r="O4" s="178" t="s">
        <v>18</v>
      </c>
    </row>
    <row r="5" spans="1:17">
      <c r="A5" s="178"/>
      <c r="B5" s="179"/>
      <c r="C5" s="179"/>
      <c r="D5" s="179"/>
      <c r="E5" s="179"/>
      <c r="F5" s="179"/>
      <c r="G5" s="179"/>
      <c r="H5" s="179"/>
      <c r="I5" s="179"/>
      <c r="J5" s="188"/>
      <c r="K5" s="188"/>
      <c r="L5" s="188"/>
      <c r="M5" s="179"/>
      <c r="N5" s="179"/>
      <c r="O5" s="178"/>
    </row>
    <row r="6" spans="1:17" ht="30" customHeight="1">
      <c r="A6" s="74">
        <v>1</v>
      </c>
      <c r="B6" s="21" t="s">
        <v>35</v>
      </c>
      <c r="C6" s="21">
        <v>201</v>
      </c>
      <c r="D6" s="21">
        <v>2</v>
      </c>
      <c r="E6" s="21" t="s">
        <v>36</v>
      </c>
      <c r="F6" s="21">
        <v>2.9</v>
      </c>
      <c r="G6" s="75">
        <v>94.44</v>
      </c>
      <c r="H6" s="75">
        <v>25.11</v>
      </c>
      <c r="I6" s="75">
        <v>69.33</v>
      </c>
      <c r="J6" s="76">
        <v>10235.294117647099</v>
      </c>
      <c r="K6" s="76">
        <v>13942.3218876473</v>
      </c>
      <c r="L6" s="76">
        <v>966621.17647058796</v>
      </c>
      <c r="M6" s="7" t="s">
        <v>20</v>
      </c>
      <c r="N6" s="7" t="s">
        <v>21</v>
      </c>
      <c r="O6" s="189" t="s">
        <v>22</v>
      </c>
      <c r="P6" s="3">
        <f>(J13-J6)/7</f>
        <v>33.613445378143034</v>
      </c>
    </row>
    <row r="7" spans="1:17" ht="30" customHeight="1">
      <c r="A7" s="74">
        <v>2</v>
      </c>
      <c r="B7" s="21" t="s">
        <v>35</v>
      </c>
      <c r="C7" s="21">
        <v>301</v>
      </c>
      <c r="D7" s="21">
        <v>3</v>
      </c>
      <c r="E7" s="21" t="s">
        <v>36</v>
      </c>
      <c r="F7" s="21">
        <v>2.9</v>
      </c>
      <c r="G7" s="75">
        <v>94.44</v>
      </c>
      <c r="H7" s="75">
        <v>25.11</v>
      </c>
      <c r="I7" s="75">
        <v>69.33</v>
      </c>
      <c r="J7" s="76">
        <v>10268.907563025199</v>
      </c>
      <c r="K7" s="76">
        <v>13988.109480053399</v>
      </c>
      <c r="L7" s="76">
        <v>969795.63025210099</v>
      </c>
      <c r="M7" s="7" t="s">
        <v>20</v>
      </c>
      <c r="N7" s="7" t="s">
        <v>21</v>
      </c>
      <c r="O7" s="190"/>
      <c r="P7" s="3">
        <v>33.613445378151397</v>
      </c>
    </row>
    <row r="8" spans="1:17" ht="30" customHeight="1">
      <c r="A8" s="74">
        <v>3</v>
      </c>
      <c r="B8" s="21" t="s">
        <v>35</v>
      </c>
      <c r="C8" s="21">
        <v>401</v>
      </c>
      <c r="D8" s="21">
        <v>4</v>
      </c>
      <c r="E8" s="21" t="s">
        <v>36</v>
      </c>
      <c r="F8" s="21">
        <v>2.9</v>
      </c>
      <c r="G8" s="75">
        <v>94.44</v>
      </c>
      <c r="H8" s="75">
        <v>25.11</v>
      </c>
      <c r="I8" s="75">
        <v>69.33</v>
      </c>
      <c r="J8" s="76">
        <v>10302.521008403401</v>
      </c>
      <c r="K8" s="76">
        <v>14033.8970724594</v>
      </c>
      <c r="L8" s="76">
        <v>972970.08403361298</v>
      </c>
      <c r="M8" s="7" t="s">
        <v>20</v>
      </c>
      <c r="N8" s="7" t="s">
        <v>21</v>
      </c>
      <c r="O8" s="190"/>
      <c r="P8" s="3">
        <v>33.613445378151397</v>
      </c>
    </row>
    <row r="9" spans="1:17" ht="30" customHeight="1">
      <c r="A9" s="74">
        <v>4</v>
      </c>
      <c r="B9" s="21" t="s">
        <v>35</v>
      </c>
      <c r="C9" s="21">
        <v>501</v>
      </c>
      <c r="D9" s="21">
        <v>5</v>
      </c>
      <c r="E9" s="21" t="s">
        <v>36</v>
      </c>
      <c r="F9" s="21">
        <v>2.9</v>
      </c>
      <c r="G9" s="75">
        <v>94.44</v>
      </c>
      <c r="H9" s="75">
        <v>25.11</v>
      </c>
      <c r="I9" s="75">
        <v>69.33</v>
      </c>
      <c r="J9" s="76">
        <v>10336.1344537815</v>
      </c>
      <c r="K9" s="76">
        <v>14079.684664865499</v>
      </c>
      <c r="L9" s="76">
        <v>976144.53781512601</v>
      </c>
      <c r="M9" s="7" t="s">
        <v>20</v>
      </c>
      <c r="N9" s="7" t="s">
        <v>21</v>
      </c>
      <c r="O9" s="190"/>
      <c r="P9" s="3">
        <v>33.613445378151397</v>
      </c>
    </row>
    <row r="10" spans="1:17" ht="30" customHeight="1">
      <c r="A10" s="74">
        <v>5</v>
      </c>
      <c r="B10" s="21" t="s">
        <v>35</v>
      </c>
      <c r="C10" s="21">
        <v>601</v>
      </c>
      <c r="D10" s="21">
        <v>6</v>
      </c>
      <c r="E10" s="21" t="s">
        <v>36</v>
      </c>
      <c r="F10" s="21">
        <v>2.9</v>
      </c>
      <c r="G10" s="75">
        <v>94.44</v>
      </c>
      <c r="H10" s="75">
        <v>25.11</v>
      </c>
      <c r="I10" s="75">
        <v>69.33</v>
      </c>
      <c r="J10" s="76">
        <v>10369.7478991597</v>
      </c>
      <c r="K10" s="76">
        <v>14125.4722572716</v>
      </c>
      <c r="L10" s="76">
        <v>979318.99159663799</v>
      </c>
      <c r="M10" s="7" t="s">
        <v>20</v>
      </c>
      <c r="N10" s="7" t="s">
        <v>21</v>
      </c>
      <c r="O10" s="190"/>
      <c r="P10" s="3">
        <v>33.613445378151397</v>
      </c>
    </row>
    <row r="11" spans="1:17" ht="30" customHeight="1">
      <c r="A11" s="74">
        <v>6</v>
      </c>
      <c r="B11" s="21" t="s">
        <v>35</v>
      </c>
      <c r="C11" s="21">
        <v>701</v>
      </c>
      <c r="D11" s="21">
        <v>7</v>
      </c>
      <c r="E11" s="21" t="s">
        <v>36</v>
      </c>
      <c r="F11" s="21">
        <v>2.9</v>
      </c>
      <c r="G11" s="75">
        <v>94.44</v>
      </c>
      <c r="H11" s="75">
        <v>25.11</v>
      </c>
      <c r="I11" s="75">
        <v>69.33</v>
      </c>
      <c r="J11" s="76">
        <v>10403.3613445378</v>
      </c>
      <c r="K11" s="76">
        <v>14171.259849677601</v>
      </c>
      <c r="L11" s="76">
        <v>982493.44537815102</v>
      </c>
      <c r="M11" s="7" t="s">
        <v>20</v>
      </c>
      <c r="N11" s="7" t="s">
        <v>21</v>
      </c>
      <c r="O11" s="190"/>
      <c r="P11" s="3">
        <v>33.613445378151397</v>
      </c>
    </row>
    <row r="12" spans="1:17" ht="30" customHeight="1">
      <c r="A12" s="74">
        <v>7</v>
      </c>
      <c r="B12" s="21" t="s">
        <v>35</v>
      </c>
      <c r="C12" s="21">
        <v>801</v>
      </c>
      <c r="D12" s="21">
        <v>8</v>
      </c>
      <c r="E12" s="21" t="s">
        <v>36</v>
      </c>
      <c r="F12" s="21">
        <v>2.9</v>
      </c>
      <c r="G12" s="75">
        <v>94.44</v>
      </c>
      <c r="H12" s="75">
        <v>25.11</v>
      </c>
      <c r="I12" s="75">
        <v>69.33</v>
      </c>
      <c r="J12" s="76">
        <v>10436.974789915999</v>
      </c>
      <c r="K12" s="76">
        <v>14217.0474420837</v>
      </c>
      <c r="L12" s="76">
        <v>985667.89915966301</v>
      </c>
      <c r="M12" s="7" t="s">
        <v>20</v>
      </c>
      <c r="N12" s="7" t="s">
        <v>21</v>
      </c>
      <c r="O12" s="190"/>
      <c r="P12" s="3">
        <v>33.613445378151397</v>
      </c>
    </row>
    <row r="13" spans="1:17" ht="30" customHeight="1">
      <c r="A13" s="74">
        <v>8</v>
      </c>
      <c r="B13" s="21" t="s">
        <v>35</v>
      </c>
      <c r="C13" s="21">
        <v>901</v>
      </c>
      <c r="D13" s="21">
        <v>9</v>
      </c>
      <c r="E13" s="21" t="s">
        <v>36</v>
      </c>
      <c r="F13" s="21">
        <v>2.9</v>
      </c>
      <c r="G13" s="75">
        <v>94.44</v>
      </c>
      <c r="H13" s="75">
        <v>25.11</v>
      </c>
      <c r="I13" s="75">
        <v>69.33</v>
      </c>
      <c r="J13" s="76">
        <v>10470.588235294101</v>
      </c>
      <c r="K13" s="76">
        <v>14262.835034489801</v>
      </c>
      <c r="L13" s="76">
        <v>988842.35294117604</v>
      </c>
      <c r="M13" s="7" t="s">
        <v>20</v>
      </c>
      <c r="N13" s="7" t="s">
        <v>21</v>
      </c>
      <c r="O13" s="190"/>
      <c r="P13" s="3">
        <v>33.613445378151397</v>
      </c>
      <c r="Q13" s="77"/>
    </row>
    <row r="14" spans="1:17" ht="30" customHeight="1">
      <c r="A14" s="74">
        <v>9</v>
      </c>
      <c r="B14" s="21" t="s">
        <v>35</v>
      </c>
      <c r="C14" s="21">
        <v>1001</v>
      </c>
      <c r="D14" s="21">
        <v>10</v>
      </c>
      <c r="E14" s="21" t="s">
        <v>36</v>
      </c>
      <c r="F14" s="21">
        <v>2.9</v>
      </c>
      <c r="G14" s="75">
        <v>94.44</v>
      </c>
      <c r="H14" s="75">
        <v>25.11</v>
      </c>
      <c r="I14" s="75">
        <v>69.33</v>
      </c>
      <c r="J14" s="76">
        <v>10504.2016806723</v>
      </c>
      <c r="K14" s="76">
        <v>14308.6226268958</v>
      </c>
      <c r="L14" s="76">
        <v>992016.80672268895</v>
      </c>
      <c r="M14" s="7" t="s">
        <v>20</v>
      </c>
      <c r="N14" s="7" t="s">
        <v>21</v>
      </c>
      <c r="O14" s="190"/>
      <c r="P14" s="3">
        <v>33.613445378151397</v>
      </c>
    </row>
    <row r="15" spans="1:17" ht="30" customHeight="1">
      <c r="A15" s="74">
        <v>10</v>
      </c>
      <c r="B15" s="21" t="s">
        <v>35</v>
      </c>
      <c r="C15" s="21">
        <v>1101</v>
      </c>
      <c r="D15" s="21">
        <v>11</v>
      </c>
      <c r="E15" s="21" t="s">
        <v>36</v>
      </c>
      <c r="F15" s="21">
        <v>2.9</v>
      </c>
      <c r="G15" s="75">
        <v>94.44</v>
      </c>
      <c r="H15" s="75">
        <v>25.11</v>
      </c>
      <c r="I15" s="75">
        <v>69.33</v>
      </c>
      <c r="J15" s="76">
        <v>10537.8151260504</v>
      </c>
      <c r="K15" s="76">
        <v>14354.410219301901</v>
      </c>
      <c r="L15" s="76">
        <v>995191.26050420199</v>
      </c>
      <c r="M15" s="7" t="s">
        <v>20</v>
      </c>
      <c r="N15" s="7" t="s">
        <v>21</v>
      </c>
      <c r="O15" s="190"/>
      <c r="P15" s="3">
        <v>33.613445378151397</v>
      </c>
    </row>
    <row r="16" spans="1:17" ht="30" customHeight="1">
      <c r="A16" s="74">
        <v>11</v>
      </c>
      <c r="B16" s="21" t="s">
        <v>35</v>
      </c>
      <c r="C16" s="21">
        <v>1201</v>
      </c>
      <c r="D16" s="21">
        <v>12</v>
      </c>
      <c r="E16" s="21" t="s">
        <v>36</v>
      </c>
      <c r="F16" s="21">
        <v>2.9</v>
      </c>
      <c r="G16" s="75">
        <v>94.44</v>
      </c>
      <c r="H16" s="75">
        <v>25.11</v>
      </c>
      <c r="I16" s="75">
        <v>69.33</v>
      </c>
      <c r="J16" s="76">
        <v>10571.4285714286</v>
      </c>
      <c r="K16" s="76">
        <v>14400.197811708</v>
      </c>
      <c r="L16" s="76">
        <v>998365.71428571397</v>
      </c>
      <c r="M16" s="7" t="s">
        <v>20</v>
      </c>
      <c r="N16" s="7" t="s">
        <v>21</v>
      </c>
      <c r="O16" s="190"/>
      <c r="P16" s="3">
        <v>33.613445378151397</v>
      </c>
    </row>
    <row r="17" spans="1:16" ht="30" customHeight="1">
      <c r="A17" s="74">
        <v>12</v>
      </c>
      <c r="B17" s="21" t="s">
        <v>35</v>
      </c>
      <c r="C17" s="21">
        <v>1301</v>
      </c>
      <c r="D17" s="21">
        <v>13</v>
      </c>
      <c r="E17" s="21" t="s">
        <v>36</v>
      </c>
      <c r="F17" s="21">
        <v>2.9</v>
      </c>
      <c r="G17" s="75">
        <v>94.44</v>
      </c>
      <c r="H17" s="75">
        <v>25.11</v>
      </c>
      <c r="I17" s="75">
        <v>69.33</v>
      </c>
      <c r="J17" s="76">
        <v>10605.042016806699</v>
      </c>
      <c r="K17" s="76">
        <v>14445.985404114001</v>
      </c>
      <c r="L17" s="76">
        <v>1001540.16806723</v>
      </c>
      <c r="M17" s="7" t="s">
        <v>20</v>
      </c>
      <c r="N17" s="7" t="s">
        <v>21</v>
      </c>
      <c r="O17" s="190"/>
      <c r="P17" s="3">
        <v>33.613445378151397</v>
      </c>
    </row>
    <row r="18" spans="1:16" ht="30" customHeight="1">
      <c r="A18" s="74">
        <v>13</v>
      </c>
      <c r="B18" s="21" t="s">
        <v>35</v>
      </c>
      <c r="C18" s="21">
        <v>1401</v>
      </c>
      <c r="D18" s="21">
        <v>14</v>
      </c>
      <c r="E18" s="21" t="s">
        <v>36</v>
      </c>
      <c r="F18" s="21">
        <v>2.9</v>
      </c>
      <c r="G18" s="75">
        <v>94.44</v>
      </c>
      <c r="H18" s="75">
        <v>25.11</v>
      </c>
      <c r="I18" s="75">
        <v>69.33</v>
      </c>
      <c r="J18" s="76">
        <v>10638.655462184901</v>
      </c>
      <c r="K18" s="76">
        <v>14491.7729965201</v>
      </c>
      <c r="L18" s="76">
        <v>1004714.62184874</v>
      </c>
      <c r="M18" s="7" t="s">
        <v>20</v>
      </c>
      <c r="N18" s="7" t="s">
        <v>21</v>
      </c>
      <c r="O18" s="190"/>
      <c r="P18" s="3">
        <v>33.613445378151397</v>
      </c>
    </row>
    <row r="19" spans="1:16" ht="30" customHeight="1">
      <c r="A19" s="74">
        <v>14</v>
      </c>
      <c r="B19" s="21" t="s">
        <v>35</v>
      </c>
      <c r="C19" s="21">
        <v>1501</v>
      </c>
      <c r="D19" s="21">
        <v>15</v>
      </c>
      <c r="E19" s="21" t="s">
        <v>36</v>
      </c>
      <c r="F19" s="21">
        <v>2.9</v>
      </c>
      <c r="G19" s="75">
        <v>94.44</v>
      </c>
      <c r="H19" s="75">
        <v>25.11</v>
      </c>
      <c r="I19" s="75">
        <v>69.33</v>
      </c>
      <c r="J19" s="76">
        <v>10672.268907563001</v>
      </c>
      <c r="K19" s="76">
        <v>14537.560588926201</v>
      </c>
      <c r="L19" s="76">
        <v>1007889.07563025</v>
      </c>
      <c r="M19" s="7" t="s">
        <v>20</v>
      </c>
      <c r="N19" s="7" t="s">
        <v>21</v>
      </c>
      <c r="O19" s="190"/>
      <c r="P19" s="3">
        <v>33.613445378151397</v>
      </c>
    </row>
    <row r="20" spans="1:16" ht="30" customHeight="1">
      <c r="A20" s="74">
        <v>15</v>
      </c>
      <c r="B20" s="21" t="s">
        <v>35</v>
      </c>
      <c r="C20" s="21">
        <v>1601</v>
      </c>
      <c r="D20" s="21">
        <v>16</v>
      </c>
      <c r="E20" s="21" t="s">
        <v>36</v>
      </c>
      <c r="F20" s="21">
        <v>2.9</v>
      </c>
      <c r="G20" s="75">
        <v>94.44</v>
      </c>
      <c r="H20" s="75">
        <v>25.11</v>
      </c>
      <c r="I20" s="75">
        <v>69.33</v>
      </c>
      <c r="J20" s="76">
        <v>10705.8823529412</v>
      </c>
      <c r="K20" s="76">
        <v>14583.3481813322</v>
      </c>
      <c r="L20" s="76">
        <v>1011063.52941176</v>
      </c>
      <c r="M20" s="7" t="s">
        <v>20</v>
      </c>
      <c r="N20" s="7" t="s">
        <v>21</v>
      </c>
      <c r="O20" s="190"/>
      <c r="P20" s="3">
        <v>33.613445378151397</v>
      </c>
    </row>
    <row r="21" spans="1:16" ht="30" customHeight="1">
      <c r="A21" s="74">
        <v>16</v>
      </c>
      <c r="B21" s="21" t="s">
        <v>35</v>
      </c>
      <c r="C21" s="21">
        <v>1701</v>
      </c>
      <c r="D21" s="21">
        <v>17</v>
      </c>
      <c r="E21" s="21" t="s">
        <v>36</v>
      </c>
      <c r="F21" s="21">
        <v>2.9</v>
      </c>
      <c r="G21" s="75">
        <v>94.44</v>
      </c>
      <c r="H21" s="75">
        <v>25.11</v>
      </c>
      <c r="I21" s="75">
        <v>69.33</v>
      </c>
      <c r="J21" s="76">
        <v>10605.042016806699</v>
      </c>
      <c r="K21" s="76">
        <v>14445.985404114001</v>
      </c>
      <c r="L21" s="76">
        <v>1001540.16806723</v>
      </c>
      <c r="M21" s="7" t="s">
        <v>20</v>
      </c>
      <c r="N21" s="7" t="s">
        <v>21</v>
      </c>
      <c r="O21" s="190"/>
      <c r="P21" s="3">
        <v>33.613445378151397</v>
      </c>
    </row>
    <row r="22" spans="1:16" ht="30" customHeight="1">
      <c r="A22" s="74">
        <v>17</v>
      </c>
      <c r="B22" s="21" t="s">
        <v>35</v>
      </c>
      <c r="C22" s="21">
        <v>202</v>
      </c>
      <c r="D22" s="21">
        <v>2</v>
      </c>
      <c r="E22" s="21" t="s">
        <v>37</v>
      </c>
      <c r="F22" s="21">
        <v>2.9</v>
      </c>
      <c r="G22" s="75">
        <v>85.66</v>
      </c>
      <c r="H22" s="75">
        <v>22.78</v>
      </c>
      <c r="I22" s="75">
        <v>62.88</v>
      </c>
      <c r="J22" s="76">
        <v>10470.588235294101</v>
      </c>
      <c r="K22" s="76">
        <v>14263.8452327496</v>
      </c>
      <c r="L22" s="76">
        <v>896910.58823529398</v>
      </c>
      <c r="M22" s="7" t="s">
        <v>20</v>
      </c>
      <c r="N22" s="7" t="s">
        <v>21</v>
      </c>
      <c r="O22" s="190"/>
      <c r="P22" s="3">
        <f>(J29-J22)/7</f>
        <v>50.420168067228587</v>
      </c>
    </row>
    <row r="23" spans="1:16" ht="30" customHeight="1">
      <c r="A23" s="74">
        <v>18</v>
      </c>
      <c r="B23" s="21" t="s">
        <v>35</v>
      </c>
      <c r="C23" s="21">
        <v>302</v>
      </c>
      <c r="D23" s="21">
        <v>3</v>
      </c>
      <c r="E23" s="21" t="s">
        <v>37</v>
      </c>
      <c r="F23" s="21">
        <v>2.9</v>
      </c>
      <c r="G23" s="75">
        <v>85.66</v>
      </c>
      <c r="H23" s="75">
        <v>22.78</v>
      </c>
      <c r="I23" s="75">
        <v>62.88</v>
      </c>
      <c r="J23" s="76">
        <v>10521.0084033613</v>
      </c>
      <c r="K23" s="76">
        <v>14332.5314858768</v>
      </c>
      <c r="L23" s="76">
        <v>901229.57983193302</v>
      </c>
      <c r="M23" s="7" t="s">
        <v>20</v>
      </c>
      <c r="N23" s="7" t="s">
        <v>21</v>
      </c>
      <c r="O23" s="190"/>
      <c r="P23" s="3">
        <v>50.420168067227003</v>
      </c>
    </row>
    <row r="24" spans="1:16" ht="30" customHeight="1">
      <c r="A24" s="74">
        <v>19</v>
      </c>
      <c r="B24" s="21" t="s">
        <v>35</v>
      </c>
      <c r="C24" s="21">
        <v>402</v>
      </c>
      <c r="D24" s="21">
        <v>4</v>
      </c>
      <c r="E24" s="21" t="s">
        <v>37</v>
      </c>
      <c r="F24" s="21">
        <v>2.9</v>
      </c>
      <c r="G24" s="75">
        <v>85.66</v>
      </c>
      <c r="H24" s="75">
        <v>22.78</v>
      </c>
      <c r="I24" s="75">
        <v>62.88</v>
      </c>
      <c r="J24" s="76">
        <v>10571.4285714286</v>
      </c>
      <c r="K24" s="76">
        <v>14401.217739004</v>
      </c>
      <c r="L24" s="76">
        <v>905548.57142857101</v>
      </c>
      <c r="M24" s="7" t="s">
        <v>20</v>
      </c>
      <c r="N24" s="7" t="s">
        <v>21</v>
      </c>
      <c r="O24" s="190"/>
      <c r="P24" s="3">
        <v>50.420168067227003</v>
      </c>
    </row>
    <row r="25" spans="1:16" ht="30" customHeight="1">
      <c r="A25" s="74">
        <v>20</v>
      </c>
      <c r="B25" s="21" t="s">
        <v>35</v>
      </c>
      <c r="C25" s="21">
        <v>502</v>
      </c>
      <c r="D25" s="21">
        <v>5</v>
      </c>
      <c r="E25" s="21" t="s">
        <v>37</v>
      </c>
      <c r="F25" s="21">
        <v>2.9</v>
      </c>
      <c r="G25" s="75">
        <v>85.66</v>
      </c>
      <c r="H25" s="75">
        <v>22.78</v>
      </c>
      <c r="I25" s="75">
        <v>62.88</v>
      </c>
      <c r="J25" s="76">
        <v>10621.848739495799</v>
      </c>
      <c r="K25" s="76">
        <v>14469.9039921312</v>
      </c>
      <c r="L25" s="76">
        <v>909867.56302521005</v>
      </c>
      <c r="M25" s="7" t="s">
        <v>20</v>
      </c>
      <c r="N25" s="7" t="s">
        <v>21</v>
      </c>
      <c r="O25" s="190"/>
      <c r="P25" s="3">
        <v>50.420168067227003</v>
      </c>
    </row>
    <row r="26" spans="1:16" ht="30" customHeight="1">
      <c r="A26" s="74">
        <v>21</v>
      </c>
      <c r="B26" s="21" t="s">
        <v>35</v>
      </c>
      <c r="C26" s="21">
        <v>602</v>
      </c>
      <c r="D26" s="21">
        <v>6</v>
      </c>
      <c r="E26" s="21" t="s">
        <v>37</v>
      </c>
      <c r="F26" s="21">
        <v>2.9</v>
      </c>
      <c r="G26" s="75">
        <v>85.66</v>
      </c>
      <c r="H26" s="75">
        <v>22.78</v>
      </c>
      <c r="I26" s="75">
        <v>62.88</v>
      </c>
      <c r="J26" s="76">
        <v>10672.268907563001</v>
      </c>
      <c r="K26" s="76">
        <v>14538.5902452584</v>
      </c>
      <c r="L26" s="76">
        <v>914186.55462184898</v>
      </c>
      <c r="M26" s="7" t="s">
        <v>20</v>
      </c>
      <c r="N26" s="7" t="s">
        <v>21</v>
      </c>
      <c r="O26" s="190"/>
      <c r="P26" s="3">
        <v>50.420168067227003</v>
      </c>
    </row>
    <row r="27" spans="1:16" ht="30" customHeight="1">
      <c r="A27" s="74">
        <v>22</v>
      </c>
      <c r="B27" s="21" t="s">
        <v>35</v>
      </c>
      <c r="C27" s="21">
        <v>702</v>
      </c>
      <c r="D27" s="21">
        <v>7</v>
      </c>
      <c r="E27" s="21" t="s">
        <v>37</v>
      </c>
      <c r="F27" s="21">
        <v>2.9</v>
      </c>
      <c r="G27" s="75">
        <v>85.66</v>
      </c>
      <c r="H27" s="75">
        <v>22.78</v>
      </c>
      <c r="I27" s="75">
        <v>62.88</v>
      </c>
      <c r="J27" s="76">
        <v>10722.6890756303</v>
      </c>
      <c r="K27" s="76">
        <v>14607.2764983856</v>
      </c>
      <c r="L27" s="76">
        <v>918505.54621848697</v>
      </c>
      <c r="M27" s="7" t="s">
        <v>20</v>
      </c>
      <c r="N27" s="7" t="s">
        <v>21</v>
      </c>
      <c r="O27" s="190"/>
      <c r="P27" s="3">
        <v>50.420168067227003</v>
      </c>
    </row>
    <row r="28" spans="1:16" ht="30" customHeight="1">
      <c r="A28" s="74">
        <v>23</v>
      </c>
      <c r="B28" s="21" t="s">
        <v>35</v>
      </c>
      <c r="C28" s="21">
        <v>802</v>
      </c>
      <c r="D28" s="21">
        <v>8</v>
      </c>
      <c r="E28" s="21" t="s">
        <v>37</v>
      </c>
      <c r="F28" s="21">
        <v>2.9</v>
      </c>
      <c r="G28" s="75">
        <v>85.66</v>
      </c>
      <c r="H28" s="75">
        <v>22.78</v>
      </c>
      <c r="I28" s="75">
        <v>62.88</v>
      </c>
      <c r="J28" s="76">
        <v>10773.1092436975</v>
      </c>
      <c r="K28" s="76">
        <v>14675.9627515128</v>
      </c>
      <c r="L28" s="76">
        <v>922824.53781512601</v>
      </c>
      <c r="M28" s="7" t="s">
        <v>20</v>
      </c>
      <c r="N28" s="7" t="s">
        <v>21</v>
      </c>
      <c r="O28" s="190"/>
      <c r="P28" s="3">
        <v>50.420168067227003</v>
      </c>
    </row>
    <row r="29" spans="1:16" ht="30" customHeight="1">
      <c r="A29" s="74">
        <v>24</v>
      </c>
      <c r="B29" s="21" t="s">
        <v>35</v>
      </c>
      <c r="C29" s="21">
        <v>902</v>
      </c>
      <c r="D29" s="21">
        <v>9</v>
      </c>
      <c r="E29" s="21" t="s">
        <v>37</v>
      </c>
      <c r="F29" s="21">
        <v>2.9</v>
      </c>
      <c r="G29" s="75">
        <v>85.66</v>
      </c>
      <c r="H29" s="75">
        <v>22.78</v>
      </c>
      <c r="I29" s="75">
        <v>62.88</v>
      </c>
      <c r="J29" s="76">
        <v>10823.529411764701</v>
      </c>
      <c r="K29" s="76">
        <v>14744.649004639999</v>
      </c>
      <c r="L29" s="76">
        <v>927143.52941176505</v>
      </c>
      <c r="M29" s="7" t="s">
        <v>20</v>
      </c>
      <c r="N29" s="7" t="s">
        <v>21</v>
      </c>
      <c r="O29" s="190"/>
      <c r="P29" s="3">
        <v>50.420168067227003</v>
      </c>
    </row>
    <row r="30" spans="1:16" ht="30" customHeight="1">
      <c r="A30" s="74">
        <v>25</v>
      </c>
      <c r="B30" s="21" t="s">
        <v>35</v>
      </c>
      <c r="C30" s="21">
        <v>1002</v>
      </c>
      <c r="D30" s="21">
        <v>10</v>
      </c>
      <c r="E30" s="21" t="s">
        <v>37</v>
      </c>
      <c r="F30" s="21">
        <v>2.9</v>
      </c>
      <c r="G30" s="75">
        <v>85.66</v>
      </c>
      <c r="H30" s="75">
        <v>22.78</v>
      </c>
      <c r="I30" s="75">
        <v>62.88</v>
      </c>
      <c r="J30" s="76">
        <v>10873.9495798319</v>
      </c>
      <c r="K30" s="76">
        <v>14813.335257767199</v>
      </c>
      <c r="L30" s="76">
        <v>931462.52100840304</v>
      </c>
      <c r="M30" s="7" t="s">
        <v>20</v>
      </c>
      <c r="N30" s="7" t="s">
        <v>21</v>
      </c>
      <c r="O30" s="190"/>
      <c r="P30" s="3">
        <v>50.420168067227003</v>
      </c>
    </row>
    <row r="31" spans="1:16" ht="30" customHeight="1">
      <c r="A31" s="74">
        <v>26</v>
      </c>
      <c r="B31" s="21" t="s">
        <v>35</v>
      </c>
      <c r="C31" s="21">
        <v>1102</v>
      </c>
      <c r="D31" s="21">
        <v>11</v>
      </c>
      <c r="E31" s="21" t="s">
        <v>37</v>
      </c>
      <c r="F31" s="21">
        <v>2.9</v>
      </c>
      <c r="G31" s="75">
        <v>85.66</v>
      </c>
      <c r="H31" s="75">
        <v>22.78</v>
      </c>
      <c r="I31" s="75">
        <v>62.88</v>
      </c>
      <c r="J31" s="76">
        <v>10924.3697478992</v>
      </c>
      <c r="K31" s="76">
        <v>14882.021510894399</v>
      </c>
      <c r="L31" s="76">
        <v>935781.51260504196</v>
      </c>
      <c r="M31" s="7" t="s">
        <v>20</v>
      </c>
      <c r="N31" s="7" t="s">
        <v>21</v>
      </c>
      <c r="O31" s="190"/>
      <c r="P31" s="3">
        <v>50.420168067227003</v>
      </c>
    </row>
    <row r="32" spans="1:16" ht="30" customHeight="1">
      <c r="A32" s="74">
        <v>27</v>
      </c>
      <c r="B32" s="21" t="s">
        <v>35</v>
      </c>
      <c r="C32" s="21">
        <v>1202</v>
      </c>
      <c r="D32" s="21">
        <v>12</v>
      </c>
      <c r="E32" s="21" t="s">
        <v>37</v>
      </c>
      <c r="F32" s="21">
        <v>2.9</v>
      </c>
      <c r="G32" s="75">
        <v>85.66</v>
      </c>
      <c r="H32" s="75">
        <v>22.78</v>
      </c>
      <c r="I32" s="75">
        <v>62.88</v>
      </c>
      <c r="J32" s="76">
        <v>10974.789915966399</v>
      </c>
      <c r="K32" s="76">
        <v>14950.707764021599</v>
      </c>
      <c r="L32" s="76">
        <v>940100.504201681</v>
      </c>
      <c r="M32" s="7" t="s">
        <v>20</v>
      </c>
      <c r="N32" s="7" t="s">
        <v>21</v>
      </c>
      <c r="O32" s="190"/>
      <c r="P32" s="3">
        <v>50.420168067227003</v>
      </c>
    </row>
    <row r="33" spans="1:16" ht="30" customHeight="1">
      <c r="A33" s="74">
        <v>28</v>
      </c>
      <c r="B33" s="21" t="s">
        <v>35</v>
      </c>
      <c r="C33" s="21">
        <v>1302</v>
      </c>
      <c r="D33" s="21">
        <v>13</v>
      </c>
      <c r="E33" s="21" t="s">
        <v>37</v>
      </c>
      <c r="F33" s="21">
        <v>2.9</v>
      </c>
      <c r="G33" s="75">
        <v>85.66</v>
      </c>
      <c r="H33" s="75">
        <v>22.78</v>
      </c>
      <c r="I33" s="75">
        <v>62.88</v>
      </c>
      <c r="J33" s="76">
        <v>11025.210084033601</v>
      </c>
      <c r="K33" s="76">
        <v>15019.394017148799</v>
      </c>
      <c r="L33" s="76">
        <v>944419.495798319</v>
      </c>
      <c r="M33" s="7" t="s">
        <v>20</v>
      </c>
      <c r="N33" s="7" t="s">
        <v>21</v>
      </c>
      <c r="O33" s="190"/>
      <c r="P33" s="3">
        <v>50.420168067227003</v>
      </c>
    </row>
    <row r="34" spans="1:16" ht="30" customHeight="1">
      <c r="A34" s="74">
        <v>29</v>
      </c>
      <c r="B34" s="21" t="s">
        <v>35</v>
      </c>
      <c r="C34" s="21">
        <v>1402</v>
      </c>
      <c r="D34" s="21">
        <v>14</v>
      </c>
      <c r="E34" s="21" t="s">
        <v>37</v>
      </c>
      <c r="F34" s="21">
        <v>2.9</v>
      </c>
      <c r="G34" s="75">
        <v>85.66</v>
      </c>
      <c r="H34" s="75">
        <v>22.78</v>
      </c>
      <c r="I34" s="75">
        <v>62.88</v>
      </c>
      <c r="J34" s="76">
        <v>11075.6302521008</v>
      </c>
      <c r="K34" s="76">
        <v>15088.080270275999</v>
      </c>
      <c r="L34" s="76">
        <v>948738.48739495804</v>
      </c>
      <c r="M34" s="7" t="s">
        <v>20</v>
      </c>
      <c r="N34" s="7" t="s">
        <v>21</v>
      </c>
      <c r="O34" s="190"/>
      <c r="P34" s="3">
        <v>50.420168067227003</v>
      </c>
    </row>
    <row r="35" spans="1:16" ht="30" customHeight="1">
      <c r="A35" s="74">
        <v>30</v>
      </c>
      <c r="B35" s="21" t="s">
        <v>35</v>
      </c>
      <c r="C35" s="21">
        <v>1502</v>
      </c>
      <c r="D35" s="21">
        <v>15</v>
      </c>
      <c r="E35" s="21" t="s">
        <v>37</v>
      </c>
      <c r="F35" s="21">
        <v>2.9</v>
      </c>
      <c r="G35" s="75">
        <v>85.66</v>
      </c>
      <c r="H35" s="75">
        <v>22.78</v>
      </c>
      <c r="I35" s="75">
        <v>62.88</v>
      </c>
      <c r="J35" s="76">
        <v>11126.0504201681</v>
      </c>
      <c r="K35" s="76">
        <v>15156.766523403299</v>
      </c>
      <c r="L35" s="76">
        <v>953057.47899159696</v>
      </c>
      <c r="M35" s="7" t="s">
        <v>20</v>
      </c>
      <c r="N35" s="7" t="s">
        <v>21</v>
      </c>
      <c r="O35" s="190"/>
      <c r="P35" s="3">
        <v>50.420168067227003</v>
      </c>
    </row>
    <row r="36" spans="1:16" ht="30" customHeight="1">
      <c r="A36" s="74">
        <v>31</v>
      </c>
      <c r="B36" s="21" t="s">
        <v>35</v>
      </c>
      <c r="C36" s="21">
        <v>1602</v>
      </c>
      <c r="D36" s="21">
        <v>16</v>
      </c>
      <c r="E36" s="21" t="s">
        <v>37</v>
      </c>
      <c r="F36" s="21">
        <v>2.9</v>
      </c>
      <c r="G36" s="75">
        <v>85.66</v>
      </c>
      <c r="H36" s="75">
        <v>22.78</v>
      </c>
      <c r="I36" s="75">
        <v>62.88</v>
      </c>
      <c r="J36" s="76">
        <v>11176.470588235299</v>
      </c>
      <c r="K36" s="76">
        <v>15225.452776530499</v>
      </c>
      <c r="L36" s="76">
        <v>957376.47058823495</v>
      </c>
      <c r="M36" s="7" t="s">
        <v>20</v>
      </c>
      <c r="N36" s="7" t="s">
        <v>21</v>
      </c>
      <c r="O36" s="190"/>
      <c r="P36" s="3">
        <v>50.420168067227003</v>
      </c>
    </row>
    <row r="37" spans="1:16" ht="30" customHeight="1">
      <c r="A37" s="74">
        <v>32</v>
      </c>
      <c r="B37" s="21" t="s">
        <v>35</v>
      </c>
      <c r="C37" s="21">
        <v>1702</v>
      </c>
      <c r="D37" s="21">
        <v>17</v>
      </c>
      <c r="E37" s="21" t="s">
        <v>37</v>
      </c>
      <c r="F37" s="21">
        <v>2.9</v>
      </c>
      <c r="G37" s="75">
        <v>85.66</v>
      </c>
      <c r="H37" s="75">
        <v>22.78</v>
      </c>
      <c r="I37" s="75">
        <v>62.88</v>
      </c>
      <c r="J37" s="76">
        <v>11025.210084033601</v>
      </c>
      <c r="K37" s="76">
        <v>15019.394017148799</v>
      </c>
      <c r="L37" s="76">
        <v>944419.495798319</v>
      </c>
      <c r="M37" s="7" t="s">
        <v>20</v>
      </c>
      <c r="N37" s="7" t="s">
        <v>21</v>
      </c>
      <c r="O37" s="190"/>
      <c r="P37" s="3">
        <v>50.420168067227003</v>
      </c>
    </row>
    <row r="38" spans="1:16" ht="30" customHeight="1">
      <c r="A38" s="74">
        <v>33</v>
      </c>
      <c r="B38" s="21" t="s">
        <v>35</v>
      </c>
      <c r="C38" s="21">
        <v>203</v>
      </c>
      <c r="D38" s="21">
        <v>2</v>
      </c>
      <c r="E38" s="21" t="s">
        <v>37</v>
      </c>
      <c r="F38" s="21">
        <v>2.9</v>
      </c>
      <c r="G38" s="75">
        <v>85.66</v>
      </c>
      <c r="H38" s="75">
        <v>22.78</v>
      </c>
      <c r="I38" s="75">
        <v>62.88</v>
      </c>
      <c r="J38" s="76">
        <v>10470.588235294101</v>
      </c>
      <c r="K38" s="76">
        <v>14263.8452327496</v>
      </c>
      <c r="L38" s="76">
        <v>896910.58823529398</v>
      </c>
      <c r="M38" s="7" t="s">
        <v>20</v>
      </c>
      <c r="N38" s="7" t="s">
        <v>21</v>
      </c>
      <c r="O38" s="190"/>
      <c r="P38" s="3">
        <f>(J45-J38)/7</f>
        <v>50.420168067228587</v>
      </c>
    </row>
    <row r="39" spans="1:16" ht="30" customHeight="1">
      <c r="A39" s="74">
        <v>34</v>
      </c>
      <c r="B39" s="21" t="s">
        <v>35</v>
      </c>
      <c r="C39" s="21">
        <v>303</v>
      </c>
      <c r="D39" s="21">
        <v>3</v>
      </c>
      <c r="E39" s="21" t="s">
        <v>37</v>
      </c>
      <c r="F39" s="21">
        <v>2.9</v>
      </c>
      <c r="G39" s="75">
        <v>85.66</v>
      </c>
      <c r="H39" s="75">
        <v>22.78</v>
      </c>
      <c r="I39" s="75">
        <v>62.88</v>
      </c>
      <c r="J39" s="76">
        <v>10521.0084033613</v>
      </c>
      <c r="K39" s="76">
        <v>14332.5314858768</v>
      </c>
      <c r="L39" s="76">
        <v>901229.57983193302</v>
      </c>
      <c r="M39" s="7" t="s">
        <v>20</v>
      </c>
      <c r="N39" s="7" t="s">
        <v>21</v>
      </c>
      <c r="O39" s="190"/>
      <c r="P39" s="3">
        <v>50.420168067227003</v>
      </c>
    </row>
    <row r="40" spans="1:16" ht="30" customHeight="1">
      <c r="A40" s="74">
        <v>35</v>
      </c>
      <c r="B40" s="21" t="s">
        <v>35</v>
      </c>
      <c r="C40" s="21">
        <v>403</v>
      </c>
      <c r="D40" s="21">
        <v>4</v>
      </c>
      <c r="E40" s="21" t="s">
        <v>37</v>
      </c>
      <c r="F40" s="21">
        <v>2.9</v>
      </c>
      <c r="G40" s="75">
        <v>85.66</v>
      </c>
      <c r="H40" s="75">
        <v>22.78</v>
      </c>
      <c r="I40" s="75">
        <v>62.88</v>
      </c>
      <c r="J40" s="76">
        <v>10571.4285714286</v>
      </c>
      <c r="K40" s="76">
        <v>14401.217739004</v>
      </c>
      <c r="L40" s="76">
        <v>905548.57142857101</v>
      </c>
      <c r="M40" s="7" t="s">
        <v>20</v>
      </c>
      <c r="N40" s="7" t="s">
        <v>21</v>
      </c>
      <c r="O40" s="190"/>
      <c r="P40" s="3">
        <v>50.420168067227003</v>
      </c>
    </row>
    <row r="41" spans="1:16" ht="30" customHeight="1">
      <c r="A41" s="74">
        <v>36</v>
      </c>
      <c r="B41" s="21" t="s">
        <v>35</v>
      </c>
      <c r="C41" s="21">
        <v>503</v>
      </c>
      <c r="D41" s="21">
        <v>5</v>
      </c>
      <c r="E41" s="21" t="s">
        <v>37</v>
      </c>
      <c r="F41" s="21">
        <v>2.9</v>
      </c>
      <c r="G41" s="75">
        <v>85.66</v>
      </c>
      <c r="H41" s="75">
        <v>22.78</v>
      </c>
      <c r="I41" s="75">
        <v>62.88</v>
      </c>
      <c r="J41" s="76">
        <v>10621.848739495799</v>
      </c>
      <c r="K41" s="76">
        <v>14469.9039921312</v>
      </c>
      <c r="L41" s="76">
        <v>909867.56302521005</v>
      </c>
      <c r="M41" s="7" t="s">
        <v>20</v>
      </c>
      <c r="N41" s="7" t="s">
        <v>21</v>
      </c>
      <c r="O41" s="190"/>
      <c r="P41" s="3">
        <v>50.420168067227003</v>
      </c>
    </row>
    <row r="42" spans="1:16" ht="30" customHeight="1">
      <c r="A42" s="74">
        <v>37</v>
      </c>
      <c r="B42" s="21" t="s">
        <v>35</v>
      </c>
      <c r="C42" s="21">
        <v>603</v>
      </c>
      <c r="D42" s="21">
        <v>6</v>
      </c>
      <c r="E42" s="21" t="s">
        <v>37</v>
      </c>
      <c r="F42" s="21">
        <v>2.9</v>
      </c>
      <c r="G42" s="75">
        <v>85.66</v>
      </c>
      <c r="H42" s="75">
        <v>22.78</v>
      </c>
      <c r="I42" s="75">
        <v>62.88</v>
      </c>
      <c r="J42" s="76">
        <v>10672.268907563001</v>
      </c>
      <c r="K42" s="76">
        <v>14538.5902452584</v>
      </c>
      <c r="L42" s="76">
        <v>914186.55462184898</v>
      </c>
      <c r="M42" s="7" t="s">
        <v>20</v>
      </c>
      <c r="N42" s="7" t="s">
        <v>21</v>
      </c>
      <c r="O42" s="190"/>
      <c r="P42" s="3">
        <v>50.420168067227003</v>
      </c>
    </row>
    <row r="43" spans="1:16" ht="30" customHeight="1">
      <c r="A43" s="74">
        <v>38</v>
      </c>
      <c r="B43" s="21" t="s">
        <v>35</v>
      </c>
      <c r="C43" s="21">
        <v>703</v>
      </c>
      <c r="D43" s="21">
        <v>7</v>
      </c>
      <c r="E43" s="21" t="s">
        <v>37</v>
      </c>
      <c r="F43" s="21">
        <v>2.9</v>
      </c>
      <c r="G43" s="75">
        <v>85.66</v>
      </c>
      <c r="H43" s="75">
        <v>22.78</v>
      </c>
      <c r="I43" s="75">
        <v>62.88</v>
      </c>
      <c r="J43" s="76">
        <v>10722.6890756303</v>
      </c>
      <c r="K43" s="76">
        <v>14607.2764983856</v>
      </c>
      <c r="L43" s="76">
        <v>918505.54621848697</v>
      </c>
      <c r="M43" s="7" t="s">
        <v>20</v>
      </c>
      <c r="N43" s="7" t="s">
        <v>21</v>
      </c>
      <c r="O43" s="190"/>
      <c r="P43" s="3">
        <v>50.420168067227003</v>
      </c>
    </row>
    <row r="44" spans="1:16" ht="30" customHeight="1">
      <c r="A44" s="74">
        <v>39</v>
      </c>
      <c r="B44" s="21" t="s">
        <v>35</v>
      </c>
      <c r="C44" s="21">
        <v>803</v>
      </c>
      <c r="D44" s="21">
        <v>8</v>
      </c>
      <c r="E44" s="21" t="s">
        <v>37</v>
      </c>
      <c r="F44" s="21">
        <v>2.9</v>
      </c>
      <c r="G44" s="75">
        <v>85.66</v>
      </c>
      <c r="H44" s="75">
        <v>22.78</v>
      </c>
      <c r="I44" s="75">
        <v>62.88</v>
      </c>
      <c r="J44" s="76">
        <v>10773.1092436975</v>
      </c>
      <c r="K44" s="76">
        <v>14675.9627515128</v>
      </c>
      <c r="L44" s="76">
        <v>922824.53781512601</v>
      </c>
      <c r="M44" s="7" t="s">
        <v>20</v>
      </c>
      <c r="N44" s="7" t="s">
        <v>21</v>
      </c>
      <c r="O44" s="190"/>
      <c r="P44" s="3">
        <v>50.420168067227003</v>
      </c>
    </row>
    <row r="45" spans="1:16" ht="30" customHeight="1">
      <c r="A45" s="74">
        <v>40</v>
      </c>
      <c r="B45" s="21" t="s">
        <v>35</v>
      </c>
      <c r="C45" s="21">
        <v>903</v>
      </c>
      <c r="D45" s="21">
        <v>9</v>
      </c>
      <c r="E45" s="21" t="s">
        <v>37</v>
      </c>
      <c r="F45" s="21">
        <v>2.9</v>
      </c>
      <c r="G45" s="75">
        <v>85.66</v>
      </c>
      <c r="H45" s="75">
        <v>22.78</v>
      </c>
      <c r="I45" s="75">
        <v>62.88</v>
      </c>
      <c r="J45" s="76">
        <v>10823.529411764701</v>
      </c>
      <c r="K45" s="76">
        <v>14744.649004639999</v>
      </c>
      <c r="L45" s="76">
        <v>927143.52941176505</v>
      </c>
      <c r="M45" s="7" t="s">
        <v>20</v>
      </c>
      <c r="N45" s="7" t="s">
        <v>21</v>
      </c>
      <c r="O45" s="190"/>
      <c r="P45" s="3">
        <v>50.420168067227003</v>
      </c>
    </row>
    <row r="46" spans="1:16" ht="30" customHeight="1">
      <c r="A46" s="74">
        <v>41</v>
      </c>
      <c r="B46" s="21" t="s">
        <v>35</v>
      </c>
      <c r="C46" s="21">
        <v>1003</v>
      </c>
      <c r="D46" s="21">
        <v>10</v>
      </c>
      <c r="E46" s="21" t="s">
        <v>37</v>
      </c>
      <c r="F46" s="21">
        <v>2.9</v>
      </c>
      <c r="G46" s="75">
        <v>85.66</v>
      </c>
      <c r="H46" s="75">
        <v>22.78</v>
      </c>
      <c r="I46" s="75">
        <v>62.88</v>
      </c>
      <c r="J46" s="76">
        <v>10873.9495798319</v>
      </c>
      <c r="K46" s="76">
        <v>14813.335257767199</v>
      </c>
      <c r="L46" s="76">
        <v>931462.52100840304</v>
      </c>
      <c r="M46" s="7" t="s">
        <v>20</v>
      </c>
      <c r="N46" s="7" t="s">
        <v>21</v>
      </c>
      <c r="O46" s="190"/>
      <c r="P46" s="3">
        <v>50.420168067227003</v>
      </c>
    </row>
    <row r="47" spans="1:16" ht="30" customHeight="1">
      <c r="A47" s="74">
        <v>42</v>
      </c>
      <c r="B47" s="21" t="s">
        <v>35</v>
      </c>
      <c r="C47" s="21">
        <v>1103</v>
      </c>
      <c r="D47" s="21">
        <v>11</v>
      </c>
      <c r="E47" s="21" t="s">
        <v>37</v>
      </c>
      <c r="F47" s="21">
        <v>2.9</v>
      </c>
      <c r="G47" s="75">
        <v>85.66</v>
      </c>
      <c r="H47" s="75">
        <v>22.78</v>
      </c>
      <c r="I47" s="75">
        <v>62.88</v>
      </c>
      <c r="J47" s="76">
        <v>10924.3697478992</v>
      </c>
      <c r="K47" s="76">
        <v>14882.021510894399</v>
      </c>
      <c r="L47" s="76">
        <v>935781.51260504196</v>
      </c>
      <c r="M47" s="7" t="s">
        <v>20</v>
      </c>
      <c r="N47" s="7" t="s">
        <v>21</v>
      </c>
      <c r="O47" s="190"/>
      <c r="P47" s="3">
        <v>50.420168067227003</v>
      </c>
    </row>
    <row r="48" spans="1:16" ht="30" customHeight="1">
      <c r="A48" s="74">
        <v>43</v>
      </c>
      <c r="B48" s="21" t="s">
        <v>35</v>
      </c>
      <c r="C48" s="21">
        <v>1203</v>
      </c>
      <c r="D48" s="21">
        <v>12</v>
      </c>
      <c r="E48" s="21" t="s">
        <v>37</v>
      </c>
      <c r="F48" s="21">
        <v>2.9</v>
      </c>
      <c r="G48" s="75">
        <v>85.66</v>
      </c>
      <c r="H48" s="75">
        <v>22.78</v>
      </c>
      <c r="I48" s="75">
        <v>62.88</v>
      </c>
      <c r="J48" s="76">
        <v>10974.789915966399</v>
      </c>
      <c r="K48" s="76">
        <v>14950.707764021599</v>
      </c>
      <c r="L48" s="76">
        <v>940100.504201681</v>
      </c>
      <c r="M48" s="7" t="s">
        <v>20</v>
      </c>
      <c r="N48" s="7" t="s">
        <v>21</v>
      </c>
      <c r="O48" s="190"/>
      <c r="P48" s="3">
        <v>50.420168067227003</v>
      </c>
    </row>
    <row r="49" spans="1:16" ht="30" customHeight="1">
      <c r="A49" s="74">
        <v>44</v>
      </c>
      <c r="B49" s="21" t="s">
        <v>35</v>
      </c>
      <c r="C49" s="21">
        <v>1303</v>
      </c>
      <c r="D49" s="21">
        <v>13</v>
      </c>
      <c r="E49" s="21" t="s">
        <v>37</v>
      </c>
      <c r="F49" s="21">
        <v>2.9</v>
      </c>
      <c r="G49" s="75">
        <v>85.66</v>
      </c>
      <c r="H49" s="75">
        <v>22.78</v>
      </c>
      <c r="I49" s="75">
        <v>62.88</v>
      </c>
      <c r="J49" s="76">
        <v>11025.210084033601</v>
      </c>
      <c r="K49" s="76">
        <v>15019.394017148799</v>
      </c>
      <c r="L49" s="76">
        <v>944419.495798319</v>
      </c>
      <c r="M49" s="7" t="s">
        <v>20</v>
      </c>
      <c r="N49" s="7" t="s">
        <v>21</v>
      </c>
      <c r="O49" s="190"/>
      <c r="P49" s="3">
        <v>50.420168067227003</v>
      </c>
    </row>
    <row r="50" spans="1:16" ht="30" customHeight="1">
      <c r="A50" s="74">
        <v>45</v>
      </c>
      <c r="B50" s="21" t="s">
        <v>35</v>
      </c>
      <c r="C50" s="21">
        <v>1403</v>
      </c>
      <c r="D50" s="21">
        <v>14</v>
      </c>
      <c r="E50" s="21" t="s">
        <v>37</v>
      </c>
      <c r="F50" s="21">
        <v>2.9</v>
      </c>
      <c r="G50" s="75">
        <v>85.66</v>
      </c>
      <c r="H50" s="75">
        <v>22.78</v>
      </c>
      <c r="I50" s="75">
        <v>62.88</v>
      </c>
      <c r="J50" s="76">
        <v>11075.6302521008</v>
      </c>
      <c r="K50" s="76">
        <v>15088.080270275999</v>
      </c>
      <c r="L50" s="76">
        <v>948738.48739495804</v>
      </c>
      <c r="M50" s="7" t="s">
        <v>20</v>
      </c>
      <c r="N50" s="7" t="s">
        <v>21</v>
      </c>
      <c r="O50" s="190"/>
      <c r="P50" s="3">
        <v>50.420168067227003</v>
      </c>
    </row>
    <row r="51" spans="1:16" ht="30" customHeight="1">
      <c r="A51" s="74">
        <v>46</v>
      </c>
      <c r="B51" s="21" t="s">
        <v>35</v>
      </c>
      <c r="C51" s="21">
        <v>1503</v>
      </c>
      <c r="D51" s="21">
        <v>15</v>
      </c>
      <c r="E51" s="21" t="s">
        <v>37</v>
      </c>
      <c r="F51" s="21">
        <v>2.9</v>
      </c>
      <c r="G51" s="75">
        <v>85.66</v>
      </c>
      <c r="H51" s="75">
        <v>22.78</v>
      </c>
      <c r="I51" s="75">
        <v>62.88</v>
      </c>
      <c r="J51" s="76">
        <v>11126.0504201681</v>
      </c>
      <c r="K51" s="76">
        <v>15156.766523403299</v>
      </c>
      <c r="L51" s="76">
        <v>953057.47899159696</v>
      </c>
      <c r="M51" s="7" t="s">
        <v>20</v>
      </c>
      <c r="N51" s="7" t="s">
        <v>21</v>
      </c>
      <c r="O51" s="190"/>
      <c r="P51" s="3">
        <v>50.420168067227003</v>
      </c>
    </row>
    <row r="52" spans="1:16" ht="30" customHeight="1">
      <c r="A52" s="74">
        <v>47</v>
      </c>
      <c r="B52" s="21" t="s">
        <v>35</v>
      </c>
      <c r="C52" s="21">
        <v>1603</v>
      </c>
      <c r="D52" s="21">
        <v>16</v>
      </c>
      <c r="E52" s="21" t="s">
        <v>37</v>
      </c>
      <c r="F52" s="21">
        <v>2.9</v>
      </c>
      <c r="G52" s="75">
        <v>85.66</v>
      </c>
      <c r="H52" s="75">
        <v>22.78</v>
      </c>
      <c r="I52" s="75">
        <v>62.88</v>
      </c>
      <c r="J52" s="76">
        <v>11176.470588235299</v>
      </c>
      <c r="K52" s="76">
        <v>15225.452776530499</v>
      </c>
      <c r="L52" s="76">
        <v>957376.47058823495</v>
      </c>
      <c r="M52" s="7" t="s">
        <v>20</v>
      </c>
      <c r="N52" s="7" t="s">
        <v>21</v>
      </c>
      <c r="O52" s="190"/>
      <c r="P52" s="3">
        <v>50.420168067227003</v>
      </c>
    </row>
    <row r="53" spans="1:16" ht="30" customHeight="1">
      <c r="A53" s="74">
        <v>48</v>
      </c>
      <c r="B53" s="21" t="s">
        <v>35</v>
      </c>
      <c r="C53" s="21">
        <v>1703</v>
      </c>
      <c r="D53" s="21">
        <v>17</v>
      </c>
      <c r="E53" s="21" t="s">
        <v>37</v>
      </c>
      <c r="F53" s="21">
        <v>2.9</v>
      </c>
      <c r="G53" s="75">
        <v>85.66</v>
      </c>
      <c r="H53" s="75">
        <v>22.78</v>
      </c>
      <c r="I53" s="75">
        <v>62.88</v>
      </c>
      <c r="J53" s="76">
        <v>11025.210084033601</v>
      </c>
      <c r="K53" s="76">
        <v>15019.394017148799</v>
      </c>
      <c r="L53" s="76">
        <v>944419.495798319</v>
      </c>
      <c r="M53" s="7" t="s">
        <v>20</v>
      </c>
      <c r="N53" s="7" t="s">
        <v>21</v>
      </c>
      <c r="O53" s="190"/>
      <c r="P53" s="3">
        <v>50.420168067227003</v>
      </c>
    </row>
    <row r="54" spans="1:16" ht="30" customHeight="1">
      <c r="A54" s="74">
        <v>49</v>
      </c>
      <c r="B54" s="21" t="s">
        <v>35</v>
      </c>
      <c r="C54" s="21">
        <v>204</v>
      </c>
      <c r="D54" s="21">
        <v>2</v>
      </c>
      <c r="E54" s="21" t="s">
        <v>36</v>
      </c>
      <c r="F54" s="21">
        <v>2.9</v>
      </c>
      <c r="G54" s="75">
        <v>94.44</v>
      </c>
      <c r="H54" s="75">
        <v>25.11</v>
      </c>
      <c r="I54" s="75">
        <v>69.33</v>
      </c>
      <c r="J54" s="76">
        <v>10823.529411764701</v>
      </c>
      <c r="K54" s="76">
        <v>14743.6047547535</v>
      </c>
      <c r="L54" s="76">
        <v>1022174.11764706</v>
      </c>
      <c r="M54" s="7" t="s">
        <v>20</v>
      </c>
      <c r="N54" s="7" t="s">
        <v>21</v>
      </c>
      <c r="O54" s="190"/>
      <c r="P54" s="3">
        <v>33.613445378151397</v>
      </c>
    </row>
    <row r="55" spans="1:16" ht="30" customHeight="1">
      <c r="A55" s="74">
        <v>50</v>
      </c>
      <c r="B55" s="21" t="s">
        <v>35</v>
      </c>
      <c r="C55" s="21">
        <v>304</v>
      </c>
      <c r="D55" s="21">
        <v>3</v>
      </c>
      <c r="E55" s="21" t="s">
        <v>36</v>
      </c>
      <c r="F55" s="21">
        <v>2.9</v>
      </c>
      <c r="G55" s="75">
        <v>94.44</v>
      </c>
      <c r="H55" s="75">
        <v>25.11</v>
      </c>
      <c r="I55" s="75">
        <v>69.33</v>
      </c>
      <c r="J55" s="76">
        <v>10857.142857142901</v>
      </c>
      <c r="K55" s="76">
        <v>14789.392347159501</v>
      </c>
      <c r="L55" s="76">
        <v>1025348.57142857</v>
      </c>
      <c r="M55" s="7" t="s">
        <v>20</v>
      </c>
      <c r="N55" s="7" t="s">
        <v>21</v>
      </c>
      <c r="O55" s="190"/>
      <c r="P55" s="3">
        <v>33.613445378151397</v>
      </c>
    </row>
    <row r="56" spans="1:16" ht="30" customHeight="1">
      <c r="A56" s="74">
        <v>51</v>
      </c>
      <c r="B56" s="21" t="s">
        <v>35</v>
      </c>
      <c r="C56" s="21">
        <v>404</v>
      </c>
      <c r="D56" s="21">
        <v>4</v>
      </c>
      <c r="E56" s="21" t="s">
        <v>36</v>
      </c>
      <c r="F56" s="21">
        <v>2.9</v>
      </c>
      <c r="G56" s="75">
        <v>94.44</v>
      </c>
      <c r="H56" s="75">
        <v>25.11</v>
      </c>
      <c r="I56" s="75">
        <v>69.33</v>
      </c>
      <c r="J56" s="76">
        <v>10890.756302521</v>
      </c>
      <c r="K56" s="76">
        <v>14835.1799395656</v>
      </c>
      <c r="L56" s="76">
        <v>1028523.02521008</v>
      </c>
      <c r="M56" s="7" t="s">
        <v>20</v>
      </c>
      <c r="N56" s="7" t="s">
        <v>21</v>
      </c>
      <c r="O56" s="190"/>
      <c r="P56" s="3">
        <v>33.613445378151397</v>
      </c>
    </row>
    <row r="57" spans="1:16" ht="30" customHeight="1">
      <c r="A57" s="74">
        <v>52</v>
      </c>
      <c r="B57" s="21" t="s">
        <v>35</v>
      </c>
      <c r="C57" s="21">
        <v>504</v>
      </c>
      <c r="D57" s="21">
        <v>5</v>
      </c>
      <c r="E57" s="21" t="s">
        <v>36</v>
      </c>
      <c r="F57" s="21">
        <v>2.9</v>
      </c>
      <c r="G57" s="75">
        <v>94.44</v>
      </c>
      <c r="H57" s="75">
        <v>25.11</v>
      </c>
      <c r="I57" s="75">
        <v>69.33</v>
      </c>
      <c r="J57" s="76">
        <v>10924.3697478992</v>
      </c>
      <c r="K57" s="76">
        <v>14880.967531971701</v>
      </c>
      <c r="L57" s="76">
        <v>1031697.4789916</v>
      </c>
      <c r="M57" s="7" t="s">
        <v>20</v>
      </c>
      <c r="N57" s="7" t="s">
        <v>21</v>
      </c>
      <c r="O57" s="190"/>
      <c r="P57" s="3">
        <v>33.613445378151397</v>
      </c>
    </row>
    <row r="58" spans="1:16" ht="30" customHeight="1">
      <c r="A58" s="74">
        <v>53</v>
      </c>
      <c r="B58" s="21" t="s">
        <v>35</v>
      </c>
      <c r="C58" s="21">
        <v>604</v>
      </c>
      <c r="D58" s="21">
        <v>6</v>
      </c>
      <c r="E58" s="21" t="s">
        <v>36</v>
      </c>
      <c r="F58" s="21">
        <v>2.9</v>
      </c>
      <c r="G58" s="75">
        <v>94.44</v>
      </c>
      <c r="H58" s="75">
        <v>25.11</v>
      </c>
      <c r="I58" s="75">
        <v>69.33</v>
      </c>
      <c r="J58" s="76">
        <v>10957.9831932773</v>
      </c>
      <c r="K58" s="76">
        <v>14926.7551243777</v>
      </c>
      <c r="L58" s="76">
        <v>1034871.93277311</v>
      </c>
      <c r="M58" s="7" t="s">
        <v>20</v>
      </c>
      <c r="N58" s="7" t="s">
        <v>21</v>
      </c>
      <c r="O58" s="190"/>
      <c r="P58" s="3">
        <v>33.613445378151397</v>
      </c>
    </row>
    <row r="59" spans="1:16" ht="30" customHeight="1">
      <c r="A59" s="74">
        <v>54</v>
      </c>
      <c r="B59" s="21" t="s">
        <v>35</v>
      </c>
      <c r="C59" s="21">
        <v>704</v>
      </c>
      <c r="D59" s="21">
        <v>7</v>
      </c>
      <c r="E59" s="21" t="s">
        <v>36</v>
      </c>
      <c r="F59" s="21">
        <v>2.9</v>
      </c>
      <c r="G59" s="75">
        <v>94.44</v>
      </c>
      <c r="H59" s="75">
        <v>25.11</v>
      </c>
      <c r="I59" s="75">
        <v>69.33</v>
      </c>
      <c r="J59" s="76">
        <v>10991.596638655499</v>
      </c>
      <c r="K59" s="76">
        <v>14972.542716783801</v>
      </c>
      <c r="L59" s="76">
        <v>1038046.38655462</v>
      </c>
      <c r="M59" s="7" t="s">
        <v>20</v>
      </c>
      <c r="N59" s="7" t="s">
        <v>21</v>
      </c>
      <c r="O59" s="190"/>
      <c r="P59" s="3">
        <v>33.613445378151397</v>
      </c>
    </row>
    <row r="60" spans="1:16" ht="30" customHeight="1">
      <c r="A60" s="74">
        <v>55</v>
      </c>
      <c r="B60" s="21" t="s">
        <v>35</v>
      </c>
      <c r="C60" s="21">
        <v>804</v>
      </c>
      <c r="D60" s="21">
        <v>8</v>
      </c>
      <c r="E60" s="21" t="s">
        <v>36</v>
      </c>
      <c r="F60" s="21">
        <v>2.9</v>
      </c>
      <c r="G60" s="75">
        <v>94.44</v>
      </c>
      <c r="H60" s="75">
        <v>25.11</v>
      </c>
      <c r="I60" s="75">
        <v>69.33</v>
      </c>
      <c r="J60" s="76">
        <v>11025.210084033601</v>
      </c>
      <c r="K60" s="76">
        <v>15018.3303091899</v>
      </c>
      <c r="L60" s="76">
        <v>1041220.84033613</v>
      </c>
      <c r="M60" s="7" t="s">
        <v>20</v>
      </c>
      <c r="N60" s="7" t="s">
        <v>21</v>
      </c>
      <c r="O60" s="190"/>
      <c r="P60" s="3">
        <v>33.613445378151397</v>
      </c>
    </row>
    <row r="61" spans="1:16" ht="30" customHeight="1">
      <c r="A61" s="74">
        <v>56</v>
      </c>
      <c r="B61" s="21" t="s">
        <v>35</v>
      </c>
      <c r="C61" s="21">
        <v>904</v>
      </c>
      <c r="D61" s="21">
        <v>9</v>
      </c>
      <c r="E61" s="21" t="s">
        <v>36</v>
      </c>
      <c r="F61" s="21">
        <v>2.9</v>
      </c>
      <c r="G61" s="75">
        <v>94.44</v>
      </c>
      <c r="H61" s="75">
        <v>25.11</v>
      </c>
      <c r="I61" s="75">
        <v>69.33</v>
      </c>
      <c r="J61" s="76">
        <v>11058.8235294118</v>
      </c>
      <c r="K61" s="76">
        <v>15064.117901595901</v>
      </c>
      <c r="L61" s="76">
        <v>1044395.29411765</v>
      </c>
      <c r="M61" s="7" t="s">
        <v>20</v>
      </c>
      <c r="N61" s="7" t="s">
        <v>21</v>
      </c>
      <c r="O61" s="190"/>
      <c r="P61" s="3">
        <v>33.613445378151397</v>
      </c>
    </row>
    <row r="62" spans="1:16" ht="30" customHeight="1">
      <c r="A62" s="74">
        <v>57</v>
      </c>
      <c r="B62" s="21" t="s">
        <v>35</v>
      </c>
      <c r="C62" s="21">
        <v>1004</v>
      </c>
      <c r="D62" s="21">
        <v>10</v>
      </c>
      <c r="E62" s="21" t="s">
        <v>36</v>
      </c>
      <c r="F62" s="21">
        <v>2.9</v>
      </c>
      <c r="G62" s="75">
        <v>94.44</v>
      </c>
      <c r="H62" s="75">
        <v>25.11</v>
      </c>
      <c r="I62" s="75">
        <v>69.33</v>
      </c>
      <c r="J62" s="76">
        <v>11092.4369747899</v>
      </c>
      <c r="K62" s="76">
        <v>15109.905494002</v>
      </c>
      <c r="L62" s="76">
        <v>1047569.74789916</v>
      </c>
      <c r="M62" s="7" t="s">
        <v>20</v>
      </c>
      <c r="N62" s="7" t="s">
        <v>21</v>
      </c>
      <c r="O62" s="190"/>
      <c r="P62" s="3">
        <v>33.613445378151397</v>
      </c>
    </row>
    <row r="63" spans="1:16" ht="30" customHeight="1">
      <c r="A63" s="74">
        <v>58</v>
      </c>
      <c r="B63" s="21" t="s">
        <v>35</v>
      </c>
      <c r="C63" s="21">
        <v>1104</v>
      </c>
      <c r="D63" s="21">
        <v>11</v>
      </c>
      <c r="E63" s="21" t="s">
        <v>36</v>
      </c>
      <c r="F63" s="21">
        <v>2.9</v>
      </c>
      <c r="G63" s="75">
        <v>94.44</v>
      </c>
      <c r="H63" s="75">
        <v>25.11</v>
      </c>
      <c r="I63" s="75">
        <v>69.33</v>
      </c>
      <c r="J63" s="76">
        <v>11126.0504201681</v>
      </c>
      <c r="K63" s="76">
        <v>15155.6930864081</v>
      </c>
      <c r="L63" s="76">
        <v>1050744.20168067</v>
      </c>
      <c r="M63" s="7" t="s">
        <v>20</v>
      </c>
      <c r="N63" s="7" t="s">
        <v>21</v>
      </c>
      <c r="O63" s="190"/>
      <c r="P63" s="3">
        <v>33.613445378151397</v>
      </c>
    </row>
    <row r="64" spans="1:16" ht="30" customHeight="1">
      <c r="A64" s="74">
        <v>59</v>
      </c>
      <c r="B64" s="21" t="s">
        <v>35</v>
      </c>
      <c r="C64" s="21">
        <v>1204</v>
      </c>
      <c r="D64" s="21">
        <v>12</v>
      </c>
      <c r="E64" s="21" t="s">
        <v>36</v>
      </c>
      <c r="F64" s="21">
        <v>2.9</v>
      </c>
      <c r="G64" s="75">
        <v>94.44</v>
      </c>
      <c r="H64" s="75">
        <v>25.11</v>
      </c>
      <c r="I64" s="75">
        <v>69.33</v>
      </c>
      <c r="J64" s="76">
        <v>11159.663865546199</v>
      </c>
      <c r="K64" s="76">
        <v>15201.4806788141</v>
      </c>
      <c r="L64" s="76">
        <v>1053918.65546218</v>
      </c>
      <c r="M64" s="7" t="s">
        <v>20</v>
      </c>
      <c r="N64" s="7" t="s">
        <v>21</v>
      </c>
      <c r="O64" s="190"/>
      <c r="P64" s="3">
        <v>33.613445378151397</v>
      </c>
    </row>
    <row r="65" spans="1:18" ht="30" customHeight="1">
      <c r="A65" s="74">
        <v>60</v>
      </c>
      <c r="B65" s="21" t="s">
        <v>35</v>
      </c>
      <c r="C65" s="21">
        <v>1304</v>
      </c>
      <c r="D65" s="21">
        <v>13</v>
      </c>
      <c r="E65" s="21" t="s">
        <v>36</v>
      </c>
      <c r="F65" s="21">
        <v>2.9</v>
      </c>
      <c r="G65" s="75">
        <v>94.44</v>
      </c>
      <c r="H65" s="75">
        <v>25.11</v>
      </c>
      <c r="I65" s="75">
        <v>69.33</v>
      </c>
      <c r="J65" s="76">
        <v>11193.277310924401</v>
      </c>
      <c r="K65" s="76">
        <v>15247.2682712202</v>
      </c>
      <c r="L65" s="76">
        <v>1057093.1092437</v>
      </c>
      <c r="M65" s="7" t="s">
        <v>20</v>
      </c>
      <c r="N65" s="7" t="s">
        <v>21</v>
      </c>
      <c r="O65" s="190"/>
      <c r="P65" s="3">
        <v>33.613445378151397</v>
      </c>
    </row>
    <row r="66" spans="1:18" ht="30" customHeight="1">
      <c r="A66" s="74">
        <v>61</v>
      </c>
      <c r="B66" s="21" t="s">
        <v>35</v>
      </c>
      <c r="C66" s="21">
        <v>1404</v>
      </c>
      <c r="D66" s="21">
        <v>14</v>
      </c>
      <c r="E66" s="21" t="s">
        <v>36</v>
      </c>
      <c r="F66" s="21">
        <v>2.9</v>
      </c>
      <c r="G66" s="75">
        <v>94.44</v>
      </c>
      <c r="H66" s="75">
        <v>25.11</v>
      </c>
      <c r="I66" s="75">
        <v>69.33</v>
      </c>
      <c r="J66" s="76">
        <v>11226.8907563025</v>
      </c>
      <c r="K66" s="76">
        <v>15293.055863626299</v>
      </c>
      <c r="L66" s="76">
        <v>1060267.5630252101</v>
      </c>
      <c r="M66" s="7" t="s">
        <v>20</v>
      </c>
      <c r="N66" s="7" t="s">
        <v>21</v>
      </c>
      <c r="O66" s="190"/>
      <c r="P66" s="3">
        <v>33.613445378151397</v>
      </c>
    </row>
    <row r="67" spans="1:18" ht="30" customHeight="1">
      <c r="A67" s="74">
        <v>62</v>
      </c>
      <c r="B67" s="21" t="s">
        <v>35</v>
      </c>
      <c r="C67" s="21">
        <v>1504</v>
      </c>
      <c r="D67" s="21">
        <v>15</v>
      </c>
      <c r="E67" s="21" t="s">
        <v>36</v>
      </c>
      <c r="F67" s="21">
        <v>2.9</v>
      </c>
      <c r="G67" s="75">
        <v>94.44</v>
      </c>
      <c r="H67" s="75">
        <v>25.11</v>
      </c>
      <c r="I67" s="75">
        <v>69.33</v>
      </c>
      <c r="J67" s="76">
        <v>11260.5042016807</v>
      </c>
      <c r="K67" s="76">
        <v>15338.8434560323</v>
      </c>
      <c r="L67" s="76">
        <v>1063442.0168067201</v>
      </c>
      <c r="M67" s="7" t="s">
        <v>20</v>
      </c>
      <c r="N67" s="7" t="s">
        <v>21</v>
      </c>
      <c r="O67" s="190"/>
      <c r="P67" s="3">
        <v>33.613445378151397</v>
      </c>
    </row>
    <row r="68" spans="1:18" ht="30" customHeight="1">
      <c r="A68" s="74">
        <v>63</v>
      </c>
      <c r="B68" s="21" t="s">
        <v>35</v>
      </c>
      <c r="C68" s="21">
        <v>1604</v>
      </c>
      <c r="D68" s="21">
        <v>16</v>
      </c>
      <c r="E68" s="21" t="s">
        <v>36</v>
      </c>
      <c r="F68" s="21">
        <v>2.9</v>
      </c>
      <c r="G68" s="75">
        <v>94.44</v>
      </c>
      <c r="H68" s="75">
        <v>25.11</v>
      </c>
      <c r="I68" s="75">
        <v>69.33</v>
      </c>
      <c r="J68" s="76">
        <v>11294.1176470588</v>
      </c>
      <c r="K68" s="76">
        <v>15384.631048438399</v>
      </c>
      <c r="L68" s="76">
        <v>1066616.4705882301</v>
      </c>
      <c r="M68" s="7" t="s">
        <v>20</v>
      </c>
      <c r="N68" s="7" t="s">
        <v>21</v>
      </c>
      <c r="O68" s="190"/>
      <c r="P68" s="3">
        <v>33.613445378151397</v>
      </c>
      <c r="R68" s="77">
        <f>J68*0.85</f>
        <v>9599.99999999998</v>
      </c>
    </row>
    <row r="69" spans="1:18" ht="30" customHeight="1">
      <c r="A69" s="74">
        <v>64</v>
      </c>
      <c r="B69" s="21" t="s">
        <v>35</v>
      </c>
      <c r="C69" s="21">
        <v>1704</v>
      </c>
      <c r="D69" s="21">
        <v>17</v>
      </c>
      <c r="E69" s="21" t="s">
        <v>36</v>
      </c>
      <c r="F69" s="21">
        <v>2.9</v>
      </c>
      <c r="G69" s="75">
        <v>94.44</v>
      </c>
      <c r="H69" s="75">
        <v>25.11</v>
      </c>
      <c r="I69" s="75">
        <v>69.33</v>
      </c>
      <c r="J69" s="76">
        <v>11193.277310924401</v>
      </c>
      <c r="K69" s="76">
        <v>15247.2682712202</v>
      </c>
      <c r="L69" s="76">
        <v>1057093.1092437</v>
      </c>
      <c r="M69" s="7" t="s">
        <v>20</v>
      </c>
      <c r="N69" s="7" t="s">
        <v>21</v>
      </c>
      <c r="O69" s="191"/>
      <c r="P69" s="3">
        <v>33.613445378151397</v>
      </c>
      <c r="R69" s="77"/>
    </row>
    <row r="70" spans="1:18" s="1" customFormat="1" ht="25.15" customHeight="1">
      <c r="A70" s="184" t="s">
        <v>24</v>
      </c>
      <c r="B70" s="184"/>
      <c r="C70" s="184"/>
      <c r="D70" s="184"/>
      <c r="E70" s="184"/>
      <c r="F70" s="184"/>
      <c r="G70" s="78">
        <f>H70+I70</f>
        <v>5763.2000000000007</v>
      </c>
      <c r="H70" s="79">
        <f>SUM(H6:H69)</f>
        <v>1532.4799999999977</v>
      </c>
      <c r="I70" s="80">
        <f>SUM(I6:I69)</f>
        <v>4230.720000000003</v>
      </c>
      <c r="J70" s="81">
        <f>L70/G70</f>
        <v>10803.08558737209</v>
      </c>
      <c r="K70" s="78">
        <f>L70/I70</f>
        <v>14716.252282623949</v>
      </c>
      <c r="L70" s="78">
        <f>SUM(L6:L69)</f>
        <v>62260342.857142836</v>
      </c>
      <c r="M70" s="78"/>
      <c r="N70" s="56"/>
      <c r="O70" s="56"/>
      <c r="R70" s="83"/>
    </row>
    <row r="71" spans="1:18" s="1" customFormat="1" ht="32.1" customHeight="1">
      <c r="A71" s="185" t="s">
        <v>38</v>
      </c>
      <c r="B71" s="185"/>
      <c r="C71" s="185"/>
      <c r="D71" s="185"/>
      <c r="E71" s="185"/>
      <c r="F71" s="185"/>
      <c r="G71" s="185"/>
      <c r="H71" s="185"/>
      <c r="I71" s="185"/>
      <c r="J71" s="185"/>
      <c r="K71" s="185"/>
      <c r="L71" s="185"/>
      <c r="M71" s="185"/>
      <c r="N71" s="185"/>
      <c r="O71" s="185"/>
    </row>
    <row r="72" spans="1:18" s="1" customFormat="1" ht="74.099999999999994" customHeight="1">
      <c r="A72" s="186" t="s">
        <v>39</v>
      </c>
      <c r="B72" s="187"/>
      <c r="C72" s="187"/>
      <c r="D72" s="187"/>
      <c r="E72" s="187"/>
      <c r="F72" s="187"/>
      <c r="G72" s="187"/>
      <c r="H72" s="187"/>
      <c r="I72" s="187"/>
      <c r="J72" s="187"/>
      <c r="K72" s="187"/>
      <c r="L72" s="187"/>
      <c r="M72" s="187"/>
      <c r="N72" s="187"/>
      <c r="O72" s="187"/>
    </row>
    <row r="73" spans="1:18" s="1" customFormat="1" ht="25.15" customHeight="1">
      <c r="A73" s="173" t="s">
        <v>26</v>
      </c>
      <c r="B73" s="173"/>
      <c r="C73" s="173"/>
      <c r="D73" s="173"/>
      <c r="E73" s="173"/>
      <c r="F73" s="52"/>
      <c r="G73" s="52"/>
      <c r="H73" s="52"/>
      <c r="I73" s="52"/>
      <c r="J73" s="52"/>
      <c r="K73" s="173" t="s">
        <v>27</v>
      </c>
      <c r="L73" s="173"/>
      <c r="M73" s="52"/>
      <c r="N73" s="53"/>
      <c r="O73" s="53"/>
    </row>
    <row r="74" spans="1:18" s="1" customFormat="1" ht="25.15" customHeight="1">
      <c r="A74" s="173" t="s">
        <v>28</v>
      </c>
      <c r="B74" s="173"/>
      <c r="C74" s="173"/>
      <c r="D74" s="173"/>
      <c r="E74" s="173"/>
      <c r="F74" s="53"/>
      <c r="G74" s="53"/>
      <c r="H74" s="53"/>
      <c r="I74" s="53"/>
      <c r="J74" s="53"/>
      <c r="K74" s="173" t="s">
        <v>29</v>
      </c>
      <c r="L74" s="173"/>
      <c r="M74" s="52"/>
      <c r="N74" s="53"/>
      <c r="O74" s="53"/>
    </row>
    <row r="75" spans="1:18" s="1" customFormat="1" ht="25.15" customHeight="1">
      <c r="A75" s="173" t="s">
        <v>30</v>
      </c>
      <c r="B75" s="173"/>
      <c r="C75" s="173"/>
      <c r="D75" s="173"/>
      <c r="E75" s="173"/>
      <c r="J75" s="82"/>
      <c r="K75" s="82"/>
      <c r="L75" s="82"/>
    </row>
    <row r="76" spans="1:18" s="1" customFormat="1">
      <c r="A76" s="186" t="s">
        <v>39</v>
      </c>
      <c r="B76" s="187"/>
      <c r="C76" s="187"/>
      <c r="D76" s="187"/>
      <c r="E76" s="187"/>
      <c r="F76" s="187"/>
      <c r="G76" s="187"/>
      <c r="H76" s="187"/>
      <c r="I76" s="187"/>
      <c r="J76" s="187"/>
      <c r="K76" s="187"/>
      <c r="L76" s="187"/>
      <c r="M76" s="187"/>
      <c r="N76" s="187"/>
      <c r="O76" s="187"/>
    </row>
    <row r="77" spans="1:18" s="1" customFormat="1">
      <c r="A77" s="173" t="s">
        <v>26</v>
      </c>
      <c r="B77" s="173"/>
      <c r="C77" s="173"/>
      <c r="D77" s="173"/>
      <c r="E77" s="173"/>
      <c r="F77" s="52"/>
      <c r="G77" s="52"/>
      <c r="H77" s="52"/>
      <c r="I77" s="52"/>
      <c r="J77" s="52"/>
      <c r="K77" s="173" t="s">
        <v>27</v>
      </c>
      <c r="L77" s="173"/>
      <c r="M77" s="52"/>
      <c r="N77" s="53"/>
      <c r="O77" s="53"/>
    </row>
    <row r="78" spans="1:18" s="1" customFormat="1">
      <c r="A78" s="173" t="s">
        <v>28</v>
      </c>
      <c r="B78" s="173"/>
      <c r="C78" s="173"/>
      <c r="D78" s="173"/>
      <c r="E78" s="173"/>
      <c r="F78" s="53"/>
      <c r="G78" s="53"/>
      <c r="H78" s="53"/>
      <c r="I78" s="53"/>
      <c r="J78" s="53"/>
      <c r="K78" s="173" t="s">
        <v>29</v>
      </c>
      <c r="L78" s="173"/>
      <c r="M78" s="52"/>
      <c r="N78" s="53"/>
      <c r="O78" s="53"/>
    </row>
    <row r="79" spans="1:18" s="1" customFormat="1">
      <c r="A79" s="173" t="s">
        <v>30</v>
      </c>
      <c r="B79" s="173"/>
      <c r="C79" s="173"/>
      <c r="D79" s="173"/>
      <c r="E79" s="173"/>
      <c r="J79" s="82"/>
      <c r="K79" s="82"/>
      <c r="L79" s="82"/>
    </row>
    <row r="80" spans="1:18" s="1" customFormat="1">
      <c r="J80" s="82"/>
      <c r="K80" s="82"/>
      <c r="L80" s="82"/>
    </row>
    <row r="81" spans="10:12" s="1" customFormat="1">
      <c r="J81" s="82"/>
      <c r="K81" s="82"/>
      <c r="L81" s="82"/>
    </row>
    <row r="82" spans="10:12" s="1" customFormat="1">
      <c r="J82" s="82"/>
      <c r="K82" s="82"/>
      <c r="L82" s="82"/>
    </row>
    <row r="83" spans="10:12" s="1" customFormat="1">
      <c r="J83" s="82"/>
      <c r="K83" s="82"/>
      <c r="L83" s="82"/>
    </row>
    <row r="84" spans="10:12" s="1" customFormat="1">
      <c r="J84" s="82"/>
      <c r="K84" s="82"/>
      <c r="L84" s="82"/>
    </row>
    <row r="85" spans="10:12" s="1" customFormat="1">
      <c r="J85" s="82"/>
      <c r="K85" s="82"/>
      <c r="L85" s="82"/>
    </row>
    <row r="86" spans="10:12" s="1" customFormat="1">
      <c r="J86" s="82"/>
      <c r="K86" s="82"/>
      <c r="L86" s="82"/>
    </row>
    <row r="87" spans="10:12" s="1" customFormat="1">
      <c r="J87" s="82"/>
      <c r="K87" s="82"/>
      <c r="L87" s="82"/>
    </row>
    <row r="88" spans="10:12" s="1" customFormat="1">
      <c r="J88" s="82"/>
      <c r="K88" s="82"/>
      <c r="L88" s="82"/>
    </row>
  </sheetData>
  <mergeCells count="32">
    <mergeCell ref="A79:E79"/>
    <mergeCell ref="A4:A5"/>
    <mergeCell ref="B4:B5"/>
    <mergeCell ref="C4:C5"/>
    <mergeCell ref="D4:D5"/>
    <mergeCell ref="E4:E5"/>
    <mergeCell ref="A76:O76"/>
    <mergeCell ref="A77:E77"/>
    <mergeCell ref="K77:L77"/>
    <mergeCell ref="A78:E78"/>
    <mergeCell ref="K78:L78"/>
    <mergeCell ref="A73:E73"/>
    <mergeCell ref="K73:L73"/>
    <mergeCell ref="A74:E74"/>
    <mergeCell ref="K74:L74"/>
    <mergeCell ref="A75:E75"/>
    <mergeCell ref="A1:B1"/>
    <mergeCell ref="A2:O2"/>
    <mergeCell ref="A70:F70"/>
    <mergeCell ref="A71:O71"/>
    <mergeCell ref="A72:O72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O6:O69"/>
  </mergeCells>
  <phoneticPr fontId="20" type="noConversion"/>
  <pageMargins left="0.69930555555555596" right="0.69930555555555596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5"/>
  <sheetViews>
    <sheetView workbookViewId="0">
      <selection activeCell="F5" sqref="F5"/>
    </sheetView>
  </sheetViews>
  <sheetFormatPr defaultColWidth="8.625" defaultRowHeight="42" customHeight="1"/>
  <cols>
    <col min="1" max="1" width="8.625" style="63"/>
    <col min="2" max="2" width="23" style="63" customWidth="1"/>
    <col min="3" max="3" width="21.5" style="63" customWidth="1"/>
    <col min="4" max="4" width="36.25" style="63" customWidth="1"/>
    <col min="5" max="5" width="33.75" style="63" customWidth="1"/>
    <col min="6" max="6" width="18.75" style="63" customWidth="1"/>
    <col min="7" max="8" width="13.625" style="63" customWidth="1"/>
    <col min="9" max="9" width="13" style="63" customWidth="1"/>
    <col min="10" max="10" width="12.625" style="63" customWidth="1"/>
    <col min="11" max="16384" width="8.625" style="63"/>
  </cols>
  <sheetData>
    <row r="1" spans="1:10" ht="42" customHeight="1">
      <c r="A1" s="64" t="s">
        <v>40</v>
      </c>
      <c r="B1" s="192" t="s">
        <v>41</v>
      </c>
      <c r="C1" s="192"/>
      <c r="D1" s="192"/>
      <c r="E1" s="192"/>
      <c r="F1" s="192"/>
    </row>
    <row r="2" spans="1:10" ht="42" customHeight="1">
      <c r="A2" s="64" t="s">
        <v>42</v>
      </c>
      <c r="B2" s="65" t="s">
        <v>43</v>
      </c>
      <c r="C2" s="65" t="s">
        <v>44</v>
      </c>
      <c r="D2" s="47" t="s">
        <v>45</v>
      </c>
      <c r="E2" s="47" t="s">
        <v>46</v>
      </c>
      <c r="F2" s="47"/>
    </row>
    <row r="3" spans="1:10" ht="42" customHeight="1">
      <c r="B3" s="65" t="s">
        <v>47</v>
      </c>
      <c r="C3" s="65" t="s">
        <v>44</v>
      </c>
      <c r="D3" s="47" t="s">
        <v>48</v>
      </c>
      <c r="E3" s="47" t="s">
        <v>49</v>
      </c>
      <c r="F3" s="47" t="s">
        <v>50</v>
      </c>
    </row>
    <row r="4" spans="1:10" ht="42" customHeight="1">
      <c r="A4" s="66" t="s">
        <v>51</v>
      </c>
      <c r="B4" s="67" t="s">
        <v>52</v>
      </c>
    </row>
    <row r="6" spans="1:10" ht="33" customHeight="1">
      <c r="G6" s="68"/>
      <c r="H6" s="68"/>
      <c r="I6" s="47"/>
      <c r="J6" s="47"/>
    </row>
    <row r="7" spans="1:10" ht="33" customHeight="1">
      <c r="G7" s="47"/>
      <c r="H7" s="47"/>
      <c r="I7" s="47"/>
      <c r="J7" s="47"/>
    </row>
    <row r="8" spans="1:10" ht="33" customHeight="1">
      <c r="G8" s="47"/>
      <c r="H8" s="47"/>
      <c r="I8" s="47"/>
      <c r="J8" s="47"/>
    </row>
    <row r="9" spans="1:10" ht="31.15" customHeight="1">
      <c r="A9" s="66" t="s">
        <v>53</v>
      </c>
      <c r="B9" s="193" t="s">
        <v>54</v>
      </c>
      <c r="C9" s="193"/>
      <c r="D9" s="193"/>
      <c r="E9" s="193"/>
      <c r="G9" s="69"/>
      <c r="H9" s="69"/>
      <c r="I9" s="69"/>
    </row>
    <row r="10" spans="1:10" ht="31.15" customHeight="1">
      <c r="B10" s="69"/>
      <c r="C10" s="69"/>
      <c r="D10" s="69"/>
      <c r="E10" s="195"/>
      <c r="G10" s="69"/>
      <c r="H10" s="69"/>
      <c r="I10" s="69"/>
    </row>
    <row r="11" spans="1:10" ht="42" customHeight="1">
      <c r="B11" s="70" t="s">
        <v>55</v>
      </c>
      <c r="C11" s="70" t="s">
        <v>56</v>
      </c>
      <c r="D11" s="194" t="s">
        <v>57</v>
      </c>
      <c r="E11" s="195"/>
    </row>
    <row r="12" spans="1:10" ht="42" customHeight="1">
      <c r="B12" s="47" t="s">
        <v>58</v>
      </c>
      <c r="C12" s="47" t="s">
        <v>59</v>
      </c>
      <c r="D12" s="194"/>
      <c r="E12" s="71"/>
    </row>
    <row r="13" spans="1:10" ht="42" customHeight="1">
      <c r="B13" s="70" t="s">
        <v>60</v>
      </c>
      <c r="C13" s="70" t="s">
        <v>56</v>
      </c>
      <c r="D13" s="194"/>
    </row>
    <row r="14" spans="1:10" ht="42" customHeight="1">
      <c r="B14" s="47" t="s">
        <v>61</v>
      </c>
      <c r="C14" s="47" t="s">
        <v>62</v>
      </c>
      <c r="D14" s="194"/>
      <c r="E14" s="71"/>
      <c r="F14" s="72"/>
    </row>
    <row r="15" spans="1:10" ht="42" customHeight="1">
      <c r="F15" s="72"/>
    </row>
  </sheetData>
  <mergeCells count="4">
    <mergeCell ref="B1:F1"/>
    <mergeCell ref="B9:E9"/>
    <mergeCell ref="D11:D14"/>
    <mergeCell ref="E10:E11"/>
  </mergeCells>
  <phoneticPr fontId="20" type="noConversion"/>
  <pageMargins left="0.69930555555555596" right="0.69930555555555596" top="0.75" bottom="0.75" header="0.3" footer="0.3"/>
  <pageSetup paperSize="9" orientation="portrait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13"/>
  <sheetViews>
    <sheetView workbookViewId="0">
      <selection activeCell="D13" sqref="D13"/>
    </sheetView>
  </sheetViews>
  <sheetFormatPr defaultColWidth="8.75" defaultRowHeight="13.5"/>
  <sheetData>
    <row r="13" spans="4:4">
      <c r="D13" t="s">
        <v>63</v>
      </c>
    </row>
  </sheetData>
  <phoneticPr fontId="20" type="noConversion"/>
  <pageMargins left="0.69930555555555596" right="0.69930555555555596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44"/>
  <sheetViews>
    <sheetView topLeftCell="A121" workbookViewId="0">
      <selection activeCell="J134" sqref="J134"/>
    </sheetView>
  </sheetViews>
  <sheetFormatPr defaultColWidth="9.75" defaultRowHeight="13.5"/>
  <cols>
    <col min="1" max="1" width="4.25" style="3" customWidth="1"/>
    <col min="2" max="3" width="8.5" style="3" customWidth="1"/>
    <col min="4" max="4" width="6.75" style="3" customWidth="1"/>
    <col min="5" max="5" width="15.625" style="3" customWidth="1"/>
    <col min="6" max="6" width="6.625" style="3" customWidth="1"/>
    <col min="7" max="7" width="10.5" style="3" customWidth="1"/>
    <col min="8" max="8" width="9.75" style="3"/>
    <col min="9" max="9" width="10.5" style="3" customWidth="1"/>
    <col min="10" max="11" width="14.375" style="4" customWidth="1"/>
    <col min="12" max="12" width="19.5" style="3" customWidth="1"/>
    <col min="13" max="13" width="12.25" style="3" customWidth="1"/>
    <col min="14" max="14" width="9.5" style="3" customWidth="1"/>
    <col min="15" max="15" width="12.625" style="3" customWidth="1"/>
    <col min="16" max="255" width="9.75" style="3"/>
    <col min="256" max="256" width="4.25" style="3" customWidth="1"/>
    <col min="257" max="258" width="8.5" style="3" customWidth="1"/>
    <col min="259" max="259" width="6.75" style="3" customWidth="1"/>
    <col min="260" max="260" width="9.75" style="3" customWidth="1"/>
    <col min="261" max="261" width="6.625" style="3" customWidth="1"/>
    <col min="262" max="262" width="10.5" style="3" customWidth="1"/>
    <col min="263" max="263" width="9.75" style="3"/>
    <col min="264" max="264" width="10.5" style="3" customWidth="1"/>
    <col min="265" max="265" width="11.5" style="3" customWidth="1"/>
    <col min="266" max="268" width="12.25" style="3" customWidth="1"/>
    <col min="269" max="269" width="9.5" style="3" customWidth="1"/>
    <col min="270" max="270" width="8.375" style="3" customWidth="1"/>
    <col min="271" max="511" width="9.75" style="3"/>
    <col min="512" max="512" width="4.25" style="3" customWidth="1"/>
    <col min="513" max="514" width="8.5" style="3" customWidth="1"/>
    <col min="515" max="515" width="6.75" style="3" customWidth="1"/>
    <col min="516" max="516" width="9.75" style="3" customWidth="1"/>
    <col min="517" max="517" width="6.625" style="3" customWidth="1"/>
    <col min="518" max="518" width="10.5" style="3" customWidth="1"/>
    <col min="519" max="519" width="9.75" style="3"/>
    <col min="520" max="520" width="10.5" style="3" customWidth="1"/>
    <col min="521" max="521" width="11.5" style="3" customWidth="1"/>
    <col min="522" max="524" width="12.25" style="3" customWidth="1"/>
    <col min="525" max="525" width="9.5" style="3" customWidth="1"/>
    <col min="526" max="526" width="8.375" style="3" customWidth="1"/>
    <col min="527" max="767" width="9.75" style="3"/>
    <col min="768" max="768" width="4.25" style="3" customWidth="1"/>
    <col min="769" max="770" width="8.5" style="3" customWidth="1"/>
    <col min="771" max="771" width="6.75" style="3" customWidth="1"/>
    <col min="772" max="772" width="9.75" style="3" customWidth="1"/>
    <col min="773" max="773" width="6.625" style="3" customWidth="1"/>
    <col min="774" max="774" width="10.5" style="3" customWidth="1"/>
    <col min="775" max="775" width="9.75" style="3"/>
    <col min="776" max="776" width="10.5" style="3" customWidth="1"/>
    <col min="777" max="777" width="11.5" style="3" customWidth="1"/>
    <col min="778" max="780" width="12.25" style="3" customWidth="1"/>
    <col min="781" max="781" width="9.5" style="3" customWidth="1"/>
    <col min="782" max="782" width="8.375" style="3" customWidth="1"/>
    <col min="783" max="1023" width="9.75" style="3"/>
    <col min="1024" max="1024" width="4.25" style="3" customWidth="1"/>
    <col min="1025" max="1026" width="8.5" style="3" customWidth="1"/>
    <col min="1027" max="1027" width="6.75" style="3" customWidth="1"/>
    <col min="1028" max="1028" width="9.75" style="3" customWidth="1"/>
    <col min="1029" max="1029" width="6.625" style="3" customWidth="1"/>
    <col min="1030" max="1030" width="10.5" style="3" customWidth="1"/>
    <col min="1031" max="1031" width="9.75" style="3"/>
    <col min="1032" max="1032" width="10.5" style="3" customWidth="1"/>
    <col min="1033" max="1033" width="11.5" style="3" customWidth="1"/>
    <col min="1034" max="1036" width="12.25" style="3" customWidth="1"/>
    <col min="1037" max="1037" width="9.5" style="3" customWidth="1"/>
    <col min="1038" max="1038" width="8.375" style="3" customWidth="1"/>
    <col min="1039" max="1279" width="9.75" style="3"/>
    <col min="1280" max="1280" width="4.25" style="3" customWidth="1"/>
    <col min="1281" max="1282" width="8.5" style="3" customWidth="1"/>
    <col min="1283" max="1283" width="6.75" style="3" customWidth="1"/>
    <col min="1284" max="1284" width="9.75" style="3" customWidth="1"/>
    <col min="1285" max="1285" width="6.625" style="3" customWidth="1"/>
    <col min="1286" max="1286" width="10.5" style="3" customWidth="1"/>
    <col min="1287" max="1287" width="9.75" style="3"/>
    <col min="1288" max="1288" width="10.5" style="3" customWidth="1"/>
    <col min="1289" max="1289" width="11.5" style="3" customWidth="1"/>
    <col min="1290" max="1292" width="12.25" style="3" customWidth="1"/>
    <col min="1293" max="1293" width="9.5" style="3" customWidth="1"/>
    <col min="1294" max="1294" width="8.375" style="3" customWidth="1"/>
    <col min="1295" max="1535" width="9.75" style="3"/>
    <col min="1536" max="1536" width="4.25" style="3" customWidth="1"/>
    <col min="1537" max="1538" width="8.5" style="3" customWidth="1"/>
    <col min="1539" max="1539" width="6.75" style="3" customWidth="1"/>
    <col min="1540" max="1540" width="9.75" style="3" customWidth="1"/>
    <col min="1541" max="1541" width="6.625" style="3" customWidth="1"/>
    <col min="1542" max="1542" width="10.5" style="3" customWidth="1"/>
    <col min="1543" max="1543" width="9.75" style="3"/>
    <col min="1544" max="1544" width="10.5" style="3" customWidth="1"/>
    <col min="1545" max="1545" width="11.5" style="3" customWidth="1"/>
    <col min="1546" max="1548" width="12.25" style="3" customWidth="1"/>
    <col min="1549" max="1549" width="9.5" style="3" customWidth="1"/>
    <col min="1550" max="1550" width="8.375" style="3" customWidth="1"/>
    <col min="1551" max="1791" width="9.75" style="3"/>
    <col min="1792" max="1792" width="4.25" style="3" customWidth="1"/>
    <col min="1793" max="1794" width="8.5" style="3" customWidth="1"/>
    <col min="1795" max="1795" width="6.75" style="3" customWidth="1"/>
    <col min="1796" max="1796" width="9.75" style="3" customWidth="1"/>
    <col min="1797" max="1797" width="6.625" style="3" customWidth="1"/>
    <col min="1798" max="1798" width="10.5" style="3" customWidth="1"/>
    <col min="1799" max="1799" width="9.75" style="3"/>
    <col min="1800" max="1800" width="10.5" style="3" customWidth="1"/>
    <col min="1801" max="1801" width="11.5" style="3" customWidth="1"/>
    <col min="1802" max="1804" width="12.25" style="3" customWidth="1"/>
    <col min="1805" max="1805" width="9.5" style="3" customWidth="1"/>
    <col min="1806" max="1806" width="8.375" style="3" customWidth="1"/>
    <col min="1807" max="2047" width="9.75" style="3"/>
    <col min="2048" max="2048" width="4.25" style="3" customWidth="1"/>
    <col min="2049" max="2050" width="8.5" style="3" customWidth="1"/>
    <col min="2051" max="2051" width="6.75" style="3" customWidth="1"/>
    <col min="2052" max="2052" width="9.75" style="3" customWidth="1"/>
    <col min="2053" max="2053" width="6.625" style="3" customWidth="1"/>
    <col min="2054" max="2054" width="10.5" style="3" customWidth="1"/>
    <col min="2055" max="2055" width="9.75" style="3"/>
    <col min="2056" max="2056" width="10.5" style="3" customWidth="1"/>
    <col min="2057" max="2057" width="11.5" style="3" customWidth="1"/>
    <col min="2058" max="2060" width="12.25" style="3" customWidth="1"/>
    <col min="2061" max="2061" width="9.5" style="3" customWidth="1"/>
    <col min="2062" max="2062" width="8.375" style="3" customWidth="1"/>
    <col min="2063" max="2303" width="9.75" style="3"/>
    <col min="2304" max="2304" width="4.25" style="3" customWidth="1"/>
    <col min="2305" max="2306" width="8.5" style="3" customWidth="1"/>
    <col min="2307" max="2307" width="6.75" style="3" customWidth="1"/>
    <col min="2308" max="2308" width="9.75" style="3" customWidth="1"/>
    <col min="2309" max="2309" width="6.625" style="3" customWidth="1"/>
    <col min="2310" max="2310" width="10.5" style="3" customWidth="1"/>
    <col min="2311" max="2311" width="9.75" style="3"/>
    <col min="2312" max="2312" width="10.5" style="3" customWidth="1"/>
    <col min="2313" max="2313" width="11.5" style="3" customWidth="1"/>
    <col min="2314" max="2316" width="12.25" style="3" customWidth="1"/>
    <col min="2317" max="2317" width="9.5" style="3" customWidth="1"/>
    <col min="2318" max="2318" width="8.375" style="3" customWidth="1"/>
    <col min="2319" max="2559" width="9.75" style="3"/>
    <col min="2560" max="2560" width="4.25" style="3" customWidth="1"/>
    <col min="2561" max="2562" width="8.5" style="3" customWidth="1"/>
    <col min="2563" max="2563" width="6.75" style="3" customWidth="1"/>
    <col min="2564" max="2564" width="9.75" style="3" customWidth="1"/>
    <col min="2565" max="2565" width="6.625" style="3" customWidth="1"/>
    <col min="2566" max="2566" width="10.5" style="3" customWidth="1"/>
    <col min="2567" max="2567" width="9.75" style="3"/>
    <col min="2568" max="2568" width="10.5" style="3" customWidth="1"/>
    <col min="2569" max="2569" width="11.5" style="3" customWidth="1"/>
    <col min="2570" max="2572" width="12.25" style="3" customWidth="1"/>
    <col min="2573" max="2573" width="9.5" style="3" customWidth="1"/>
    <col min="2574" max="2574" width="8.375" style="3" customWidth="1"/>
    <col min="2575" max="2815" width="9.75" style="3"/>
    <col min="2816" max="2816" width="4.25" style="3" customWidth="1"/>
    <col min="2817" max="2818" width="8.5" style="3" customWidth="1"/>
    <col min="2819" max="2819" width="6.75" style="3" customWidth="1"/>
    <col min="2820" max="2820" width="9.75" style="3" customWidth="1"/>
    <col min="2821" max="2821" width="6.625" style="3" customWidth="1"/>
    <col min="2822" max="2822" width="10.5" style="3" customWidth="1"/>
    <col min="2823" max="2823" width="9.75" style="3"/>
    <col min="2824" max="2824" width="10.5" style="3" customWidth="1"/>
    <col min="2825" max="2825" width="11.5" style="3" customWidth="1"/>
    <col min="2826" max="2828" width="12.25" style="3" customWidth="1"/>
    <col min="2829" max="2829" width="9.5" style="3" customWidth="1"/>
    <col min="2830" max="2830" width="8.375" style="3" customWidth="1"/>
    <col min="2831" max="3071" width="9.75" style="3"/>
    <col min="3072" max="3072" width="4.25" style="3" customWidth="1"/>
    <col min="3073" max="3074" width="8.5" style="3" customWidth="1"/>
    <col min="3075" max="3075" width="6.75" style="3" customWidth="1"/>
    <col min="3076" max="3076" width="9.75" style="3" customWidth="1"/>
    <col min="3077" max="3077" width="6.625" style="3" customWidth="1"/>
    <col min="3078" max="3078" width="10.5" style="3" customWidth="1"/>
    <col min="3079" max="3079" width="9.75" style="3"/>
    <col min="3080" max="3080" width="10.5" style="3" customWidth="1"/>
    <col min="3081" max="3081" width="11.5" style="3" customWidth="1"/>
    <col min="3082" max="3084" width="12.25" style="3" customWidth="1"/>
    <col min="3085" max="3085" width="9.5" style="3" customWidth="1"/>
    <col min="3086" max="3086" width="8.375" style="3" customWidth="1"/>
    <col min="3087" max="3327" width="9.75" style="3"/>
    <col min="3328" max="3328" width="4.25" style="3" customWidth="1"/>
    <col min="3329" max="3330" width="8.5" style="3" customWidth="1"/>
    <col min="3331" max="3331" width="6.75" style="3" customWidth="1"/>
    <col min="3332" max="3332" width="9.75" style="3" customWidth="1"/>
    <col min="3333" max="3333" width="6.625" style="3" customWidth="1"/>
    <col min="3334" max="3334" width="10.5" style="3" customWidth="1"/>
    <col min="3335" max="3335" width="9.75" style="3"/>
    <col min="3336" max="3336" width="10.5" style="3" customWidth="1"/>
    <col min="3337" max="3337" width="11.5" style="3" customWidth="1"/>
    <col min="3338" max="3340" width="12.25" style="3" customWidth="1"/>
    <col min="3341" max="3341" width="9.5" style="3" customWidth="1"/>
    <col min="3342" max="3342" width="8.375" style="3" customWidth="1"/>
    <col min="3343" max="3583" width="9.75" style="3"/>
    <col min="3584" max="3584" width="4.25" style="3" customWidth="1"/>
    <col min="3585" max="3586" width="8.5" style="3" customWidth="1"/>
    <col min="3587" max="3587" width="6.75" style="3" customWidth="1"/>
    <col min="3588" max="3588" width="9.75" style="3" customWidth="1"/>
    <col min="3589" max="3589" width="6.625" style="3" customWidth="1"/>
    <col min="3590" max="3590" width="10.5" style="3" customWidth="1"/>
    <col min="3591" max="3591" width="9.75" style="3"/>
    <col min="3592" max="3592" width="10.5" style="3" customWidth="1"/>
    <col min="3593" max="3593" width="11.5" style="3" customWidth="1"/>
    <col min="3594" max="3596" width="12.25" style="3" customWidth="1"/>
    <col min="3597" max="3597" width="9.5" style="3" customWidth="1"/>
    <col min="3598" max="3598" width="8.375" style="3" customWidth="1"/>
    <col min="3599" max="3839" width="9.75" style="3"/>
    <col min="3840" max="3840" width="4.25" style="3" customWidth="1"/>
    <col min="3841" max="3842" width="8.5" style="3" customWidth="1"/>
    <col min="3843" max="3843" width="6.75" style="3" customWidth="1"/>
    <col min="3844" max="3844" width="9.75" style="3" customWidth="1"/>
    <col min="3845" max="3845" width="6.625" style="3" customWidth="1"/>
    <col min="3846" max="3846" width="10.5" style="3" customWidth="1"/>
    <col min="3847" max="3847" width="9.75" style="3"/>
    <col min="3848" max="3848" width="10.5" style="3" customWidth="1"/>
    <col min="3849" max="3849" width="11.5" style="3" customWidth="1"/>
    <col min="3850" max="3852" width="12.25" style="3" customWidth="1"/>
    <col min="3853" max="3853" width="9.5" style="3" customWidth="1"/>
    <col min="3854" max="3854" width="8.375" style="3" customWidth="1"/>
    <col min="3855" max="4095" width="9.75" style="3"/>
    <col min="4096" max="4096" width="4.25" style="3" customWidth="1"/>
    <col min="4097" max="4098" width="8.5" style="3" customWidth="1"/>
    <col min="4099" max="4099" width="6.75" style="3" customWidth="1"/>
    <col min="4100" max="4100" width="9.75" style="3" customWidth="1"/>
    <col min="4101" max="4101" width="6.625" style="3" customWidth="1"/>
    <col min="4102" max="4102" width="10.5" style="3" customWidth="1"/>
    <col min="4103" max="4103" width="9.75" style="3"/>
    <col min="4104" max="4104" width="10.5" style="3" customWidth="1"/>
    <col min="4105" max="4105" width="11.5" style="3" customWidth="1"/>
    <col min="4106" max="4108" width="12.25" style="3" customWidth="1"/>
    <col min="4109" max="4109" width="9.5" style="3" customWidth="1"/>
    <col min="4110" max="4110" width="8.375" style="3" customWidth="1"/>
    <col min="4111" max="4351" width="9.75" style="3"/>
    <col min="4352" max="4352" width="4.25" style="3" customWidth="1"/>
    <col min="4353" max="4354" width="8.5" style="3" customWidth="1"/>
    <col min="4355" max="4355" width="6.75" style="3" customWidth="1"/>
    <col min="4356" max="4356" width="9.75" style="3" customWidth="1"/>
    <col min="4357" max="4357" width="6.625" style="3" customWidth="1"/>
    <col min="4358" max="4358" width="10.5" style="3" customWidth="1"/>
    <col min="4359" max="4359" width="9.75" style="3"/>
    <col min="4360" max="4360" width="10.5" style="3" customWidth="1"/>
    <col min="4361" max="4361" width="11.5" style="3" customWidth="1"/>
    <col min="4362" max="4364" width="12.25" style="3" customWidth="1"/>
    <col min="4365" max="4365" width="9.5" style="3" customWidth="1"/>
    <col min="4366" max="4366" width="8.375" style="3" customWidth="1"/>
    <col min="4367" max="4607" width="9.75" style="3"/>
    <col min="4608" max="4608" width="4.25" style="3" customWidth="1"/>
    <col min="4609" max="4610" width="8.5" style="3" customWidth="1"/>
    <col min="4611" max="4611" width="6.75" style="3" customWidth="1"/>
    <col min="4612" max="4612" width="9.75" style="3" customWidth="1"/>
    <col min="4613" max="4613" width="6.625" style="3" customWidth="1"/>
    <col min="4614" max="4614" width="10.5" style="3" customWidth="1"/>
    <col min="4615" max="4615" width="9.75" style="3"/>
    <col min="4616" max="4616" width="10.5" style="3" customWidth="1"/>
    <col min="4617" max="4617" width="11.5" style="3" customWidth="1"/>
    <col min="4618" max="4620" width="12.25" style="3" customWidth="1"/>
    <col min="4621" max="4621" width="9.5" style="3" customWidth="1"/>
    <col min="4622" max="4622" width="8.375" style="3" customWidth="1"/>
    <col min="4623" max="4863" width="9.75" style="3"/>
    <col min="4864" max="4864" width="4.25" style="3" customWidth="1"/>
    <col min="4865" max="4866" width="8.5" style="3" customWidth="1"/>
    <col min="4867" max="4867" width="6.75" style="3" customWidth="1"/>
    <col min="4868" max="4868" width="9.75" style="3" customWidth="1"/>
    <col min="4869" max="4869" width="6.625" style="3" customWidth="1"/>
    <col min="4870" max="4870" width="10.5" style="3" customWidth="1"/>
    <col min="4871" max="4871" width="9.75" style="3"/>
    <col min="4872" max="4872" width="10.5" style="3" customWidth="1"/>
    <col min="4873" max="4873" width="11.5" style="3" customWidth="1"/>
    <col min="4874" max="4876" width="12.25" style="3" customWidth="1"/>
    <col min="4877" max="4877" width="9.5" style="3" customWidth="1"/>
    <col min="4878" max="4878" width="8.375" style="3" customWidth="1"/>
    <col min="4879" max="5119" width="9.75" style="3"/>
    <col min="5120" max="5120" width="4.25" style="3" customWidth="1"/>
    <col min="5121" max="5122" width="8.5" style="3" customWidth="1"/>
    <col min="5123" max="5123" width="6.75" style="3" customWidth="1"/>
    <col min="5124" max="5124" width="9.75" style="3" customWidth="1"/>
    <col min="5125" max="5125" width="6.625" style="3" customWidth="1"/>
    <col min="5126" max="5126" width="10.5" style="3" customWidth="1"/>
    <col min="5127" max="5127" width="9.75" style="3"/>
    <col min="5128" max="5128" width="10.5" style="3" customWidth="1"/>
    <col min="5129" max="5129" width="11.5" style="3" customWidth="1"/>
    <col min="5130" max="5132" width="12.25" style="3" customWidth="1"/>
    <col min="5133" max="5133" width="9.5" style="3" customWidth="1"/>
    <col min="5134" max="5134" width="8.375" style="3" customWidth="1"/>
    <col min="5135" max="5375" width="9.75" style="3"/>
    <col min="5376" max="5376" width="4.25" style="3" customWidth="1"/>
    <col min="5377" max="5378" width="8.5" style="3" customWidth="1"/>
    <col min="5379" max="5379" width="6.75" style="3" customWidth="1"/>
    <col min="5380" max="5380" width="9.75" style="3" customWidth="1"/>
    <col min="5381" max="5381" width="6.625" style="3" customWidth="1"/>
    <col min="5382" max="5382" width="10.5" style="3" customWidth="1"/>
    <col min="5383" max="5383" width="9.75" style="3"/>
    <col min="5384" max="5384" width="10.5" style="3" customWidth="1"/>
    <col min="5385" max="5385" width="11.5" style="3" customWidth="1"/>
    <col min="5386" max="5388" width="12.25" style="3" customWidth="1"/>
    <col min="5389" max="5389" width="9.5" style="3" customWidth="1"/>
    <col min="5390" max="5390" width="8.375" style="3" customWidth="1"/>
    <col min="5391" max="5631" width="9.75" style="3"/>
    <col min="5632" max="5632" width="4.25" style="3" customWidth="1"/>
    <col min="5633" max="5634" width="8.5" style="3" customWidth="1"/>
    <col min="5635" max="5635" width="6.75" style="3" customWidth="1"/>
    <col min="5636" max="5636" width="9.75" style="3" customWidth="1"/>
    <col min="5637" max="5637" width="6.625" style="3" customWidth="1"/>
    <col min="5638" max="5638" width="10.5" style="3" customWidth="1"/>
    <col min="5639" max="5639" width="9.75" style="3"/>
    <col min="5640" max="5640" width="10.5" style="3" customWidth="1"/>
    <col min="5641" max="5641" width="11.5" style="3" customWidth="1"/>
    <col min="5642" max="5644" width="12.25" style="3" customWidth="1"/>
    <col min="5645" max="5645" width="9.5" style="3" customWidth="1"/>
    <col min="5646" max="5646" width="8.375" style="3" customWidth="1"/>
    <col min="5647" max="5887" width="9.75" style="3"/>
    <col min="5888" max="5888" width="4.25" style="3" customWidth="1"/>
    <col min="5889" max="5890" width="8.5" style="3" customWidth="1"/>
    <col min="5891" max="5891" width="6.75" style="3" customWidth="1"/>
    <col min="5892" max="5892" width="9.75" style="3" customWidth="1"/>
    <col min="5893" max="5893" width="6.625" style="3" customWidth="1"/>
    <col min="5894" max="5894" width="10.5" style="3" customWidth="1"/>
    <col min="5895" max="5895" width="9.75" style="3"/>
    <col min="5896" max="5896" width="10.5" style="3" customWidth="1"/>
    <col min="5897" max="5897" width="11.5" style="3" customWidth="1"/>
    <col min="5898" max="5900" width="12.25" style="3" customWidth="1"/>
    <col min="5901" max="5901" width="9.5" style="3" customWidth="1"/>
    <col min="5902" max="5902" width="8.375" style="3" customWidth="1"/>
    <col min="5903" max="6143" width="9.75" style="3"/>
    <col min="6144" max="6144" width="4.25" style="3" customWidth="1"/>
    <col min="6145" max="6146" width="8.5" style="3" customWidth="1"/>
    <col min="6147" max="6147" width="6.75" style="3" customWidth="1"/>
    <col min="6148" max="6148" width="9.75" style="3" customWidth="1"/>
    <col min="6149" max="6149" width="6.625" style="3" customWidth="1"/>
    <col min="6150" max="6150" width="10.5" style="3" customWidth="1"/>
    <col min="6151" max="6151" width="9.75" style="3"/>
    <col min="6152" max="6152" width="10.5" style="3" customWidth="1"/>
    <col min="6153" max="6153" width="11.5" style="3" customWidth="1"/>
    <col min="6154" max="6156" width="12.25" style="3" customWidth="1"/>
    <col min="6157" max="6157" width="9.5" style="3" customWidth="1"/>
    <col min="6158" max="6158" width="8.375" style="3" customWidth="1"/>
    <col min="6159" max="6399" width="9.75" style="3"/>
    <col min="6400" max="6400" width="4.25" style="3" customWidth="1"/>
    <col min="6401" max="6402" width="8.5" style="3" customWidth="1"/>
    <col min="6403" max="6403" width="6.75" style="3" customWidth="1"/>
    <col min="6404" max="6404" width="9.75" style="3" customWidth="1"/>
    <col min="6405" max="6405" width="6.625" style="3" customWidth="1"/>
    <col min="6406" max="6406" width="10.5" style="3" customWidth="1"/>
    <col min="6407" max="6407" width="9.75" style="3"/>
    <col min="6408" max="6408" width="10.5" style="3" customWidth="1"/>
    <col min="6409" max="6409" width="11.5" style="3" customWidth="1"/>
    <col min="6410" max="6412" width="12.25" style="3" customWidth="1"/>
    <col min="6413" max="6413" width="9.5" style="3" customWidth="1"/>
    <col min="6414" max="6414" width="8.375" style="3" customWidth="1"/>
    <col min="6415" max="6655" width="9.75" style="3"/>
    <col min="6656" max="6656" width="4.25" style="3" customWidth="1"/>
    <col min="6657" max="6658" width="8.5" style="3" customWidth="1"/>
    <col min="6659" max="6659" width="6.75" style="3" customWidth="1"/>
    <col min="6660" max="6660" width="9.75" style="3" customWidth="1"/>
    <col min="6661" max="6661" width="6.625" style="3" customWidth="1"/>
    <col min="6662" max="6662" width="10.5" style="3" customWidth="1"/>
    <col min="6663" max="6663" width="9.75" style="3"/>
    <col min="6664" max="6664" width="10.5" style="3" customWidth="1"/>
    <col min="6665" max="6665" width="11.5" style="3" customWidth="1"/>
    <col min="6666" max="6668" width="12.25" style="3" customWidth="1"/>
    <col min="6669" max="6669" width="9.5" style="3" customWidth="1"/>
    <col min="6670" max="6670" width="8.375" style="3" customWidth="1"/>
    <col min="6671" max="6911" width="9.75" style="3"/>
    <col min="6912" max="6912" width="4.25" style="3" customWidth="1"/>
    <col min="6913" max="6914" width="8.5" style="3" customWidth="1"/>
    <col min="6915" max="6915" width="6.75" style="3" customWidth="1"/>
    <col min="6916" max="6916" width="9.75" style="3" customWidth="1"/>
    <col min="6917" max="6917" width="6.625" style="3" customWidth="1"/>
    <col min="6918" max="6918" width="10.5" style="3" customWidth="1"/>
    <col min="6919" max="6919" width="9.75" style="3"/>
    <col min="6920" max="6920" width="10.5" style="3" customWidth="1"/>
    <col min="6921" max="6921" width="11.5" style="3" customWidth="1"/>
    <col min="6922" max="6924" width="12.25" style="3" customWidth="1"/>
    <col min="6925" max="6925" width="9.5" style="3" customWidth="1"/>
    <col min="6926" max="6926" width="8.375" style="3" customWidth="1"/>
    <col min="6927" max="7167" width="9.75" style="3"/>
    <col min="7168" max="7168" width="4.25" style="3" customWidth="1"/>
    <col min="7169" max="7170" width="8.5" style="3" customWidth="1"/>
    <col min="7171" max="7171" width="6.75" style="3" customWidth="1"/>
    <col min="7172" max="7172" width="9.75" style="3" customWidth="1"/>
    <col min="7173" max="7173" width="6.625" style="3" customWidth="1"/>
    <col min="7174" max="7174" width="10.5" style="3" customWidth="1"/>
    <col min="7175" max="7175" width="9.75" style="3"/>
    <col min="7176" max="7176" width="10.5" style="3" customWidth="1"/>
    <col min="7177" max="7177" width="11.5" style="3" customWidth="1"/>
    <col min="7178" max="7180" width="12.25" style="3" customWidth="1"/>
    <col min="7181" max="7181" width="9.5" style="3" customWidth="1"/>
    <col min="7182" max="7182" width="8.375" style="3" customWidth="1"/>
    <col min="7183" max="7423" width="9.75" style="3"/>
    <col min="7424" max="7424" width="4.25" style="3" customWidth="1"/>
    <col min="7425" max="7426" width="8.5" style="3" customWidth="1"/>
    <col min="7427" max="7427" width="6.75" style="3" customWidth="1"/>
    <col min="7428" max="7428" width="9.75" style="3" customWidth="1"/>
    <col min="7429" max="7429" width="6.625" style="3" customWidth="1"/>
    <col min="7430" max="7430" width="10.5" style="3" customWidth="1"/>
    <col min="7431" max="7431" width="9.75" style="3"/>
    <col min="7432" max="7432" width="10.5" style="3" customWidth="1"/>
    <col min="7433" max="7433" width="11.5" style="3" customWidth="1"/>
    <col min="7434" max="7436" width="12.25" style="3" customWidth="1"/>
    <col min="7437" max="7437" width="9.5" style="3" customWidth="1"/>
    <col min="7438" max="7438" width="8.375" style="3" customWidth="1"/>
    <col min="7439" max="7679" width="9.75" style="3"/>
    <col min="7680" max="7680" width="4.25" style="3" customWidth="1"/>
    <col min="7681" max="7682" width="8.5" style="3" customWidth="1"/>
    <col min="7683" max="7683" width="6.75" style="3" customWidth="1"/>
    <col min="7684" max="7684" width="9.75" style="3" customWidth="1"/>
    <col min="7685" max="7685" width="6.625" style="3" customWidth="1"/>
    <col min="7686" max="7686" width="10.5" style="3" customWidth="1"/>
    <col min="7687" max="7687" width="9.75" style="3"/>
    <col min="7688" max="7688" width="10.5" style="3" customWidth="1"/>
    <col min="7689" max="7689" width="11.5" style="3" customWidth="1"/>
    <col min="7690" max="7692" width="12.25" style="3" customWidth="1"/>
    <col min="7693" max="7693" width="9.5" style="3" customWidth="1"/>
    <col min="7694" max="7694" width="8.375" style="3" customWidth="1"/>
    <col min="7695" max="7935" width="9.75" style="3"/>
    <col min="7936" max="7936" width="4.25" style="3" customWidth="1"/>
    <col min="7937" max="7938" width="8.5" style="3" customWidth="1"/>
    <col min="7939" max="7939" width="6.75" style="3" customWidth="1"/>
    <col min="7940" max="7940" width="9.75" style="3" customWidth="1"/>
    <col min="7941" max="7941" width="6.625" style="3" customWidth="1"/>
    <col min="7942" max="7942" width="10.5" style="3" customWidth="1"/>
    <col min="7943" max="7943" width="9.75" style="3"/>
    <col min="7944" max="7944" width="10.5" style="3" customWidth="1"/>
    <col min="7945" max="7945" width="11.5" style="3" customWidth="1"/>
    <col min="7946" max="7948" width="12.25" style="3" customWidth="1"/>
    <col min="7949" max="7949" width="9.5" style="3" customWidth="1"/>
    <col min="7950" max="7950" width="8.375" style="3" customWidth="1"/>
    <col min="7951" max="8191" width="9.75" style="3"/>
    <col min="8192" max="8192" width="4.25" style="3" customWidth="1"/>
    <col min="8193" max="8194" width="8.5" style="3" customWidth="1"/>
    <col min="8195" max="8195" width="6.75" style="3" customWidth="1"/>
    <col min="8196" max="8196" width="9.75" style="3" customWidth="1"/>
    <col min="8197" max="8197" width="6.625" style="3" customWidth="1"/>
    <col min="8198" max="8198" width="10.5" style="3" customWidth="1"/>
    <col min="8199" max="8199" width="9.75" style="3"/>
    <col min="8200" max="8200" width="10.5" style="3" customWidth="1"/>
    <col min="8201" max="8201" width="11.5" style="3" customWidth="1"/>
    <col min="8202" max="8204" width="12.25" style="3" customWidth="1"/>
    <col min="8205" max="8205" width="9.5" style="3" customWidth="1"/>
    <col min="8206" max="8206" width="8.375" style="3" customWidth="1"/>
    <col min="8207" max="8447" width="9.75" style="3"/>
    <col min="8448" max="8448" width="4.25" style="3" customWidth="1"/>
    <col min="8449" max="8450" width="8.5" style="3" customWidth="1"/>
    <col min="8451" max="8451" width="6.75" style="3" customWidth="1"/>
    <col min="8452" max="8452" width="9.75" style="3" customWidth="1"/>
    <col min="8453" max="8453" width="6.625" style="3" customWidth="1"/>
    <col min="8454" max="8454" width="10.5" style="3" customWidth="1"/>
    <col min="8455" max="8455" width="9.75" style="3"/>
    <col min="8456" max="8456" width="10.5" style="3" customWidth="1"/>
    <col min="8457" max="8457" width="11.5" style="3" customWidth="1"/>
    <col min="8458" max="8460" width="12.25" style="3" customWidth="1"/>
    <col min="8461" max="8461" width="9.5" style="3" customWidth="1"/>
    <col min="8462" max="8462" width="8.375" style="3" customWidth="1"/>
    <col min="8463" max="8703" width="9.75" style="3"/>
    <col min="8704" max="8704" width="4.25" style="3" customWidth="1"/>
    <col min="8705" max="8706" width="8.5" style="3" customWidth="1"/>
    <col min="8707" max="8707" width="6.75" style="3" customWidth="1"/>
    <col min="8708" max="8708" width="9.75" style="3" customWidth="1"/>
    <col min="8709" max="8709" width="6.625" style="3" customWidth="1"/>
    <col min="8710" max="8710" width="10.5" style="3" customWidth="1"/>
    <col min="8711" max="8711" width="9.75" style="3"/>
    <col min="8712" max="8712" width="10.5" style="3" customWidth="1"/>
    <col min="8713" max="8713" width="11.5" style="3" customWidth="1"/>
    <col min="8714" max="8716" width="12.25" style="3" customWidth="1"/>
    <col min="8717" max="8717" width="9.5" style="3" customWidth="1"/>
    <col min="8718" max="8718" width="8.375" style="3" customWidth="1"/>
    <col min="8719" max="8959" width="9.75" style="3"/>
    <col min="8960" max="8960" width="4.25" style="3" customWidth="1"/>
    <col min="8961" max="8962" width="8.5" style="3" customWidth="1"/>
    <col min="8963" max="8963" width="6.75" style="3" customWidth="1"/>
    <col min="8964" max="8964" width="9.75" style="3" customWidth="1"/>
    <col min="8965" max="8965" width="6.625" style="3" customWidth="1"/>
    <col min="8966" max="8966" width="10.5" style="3" customWidth="1"/>
    <col min="8967" max="8967" width="9.75" style="3"/>
    <col min="8968" max="8968" width="10.5" style="3" customWidth="1"/>
    <col min="8969" max="8969" width="11.5" style="3" customWidth="1"/>
    <col min="8970" max="8972" width="12.25" style="3" customWidth="1"/>
    <col min="8973" max="8973" width="9.5" style="3" customWidth="1"/>
    <col min="8974" max="8974" width="8.375" style="3" customWidth="1"/>
    <col min="8975" max="9215" width="9.75" style="3"/>
    <col min="9216" max="9216" width="4.25" style="3" customWidth="1"/>
    <col min="9217" max="9218" width="8.5" style="3" customWidth="1"/>
    <col min="9219" max="9219" width="6.75" style="3" customWidth="1"/>
    <col min="9220" max="9220" width="9.75" style="3" customWidth="1"/>
    <col min="9221" max="9221" width="6.625" style="3" customWidth="1"/>
    <col min="9222" max="9222" width="10.5" style="3" customWidth="1"/>
    <col min="9223" max="9223" width="9.75" style="3"/>
    <col min="9224" max="9224" width="10.5" style="3" customWidth="1"/>
    <col min="9225" max="9225" width="11.5" style="3" customWidth="1"/>
    <col min="9226" max="9228" width="12.25" style="3" customWidth="1"/>
    <col min="9229" max="9229" width="9.5" style="3" customWidth="1"/>
    <col min="9230" max="9230" width="8.375" style="3" customWidth="1"/>
    <col min="9231" max="9471" width="9.75" style="3"/>
    <col min="9472" max="9472" width="4.25" style="3" customWidth="1"/>
    <col min="9473" max="9474" width="8.5" style="3" customWidth="1"/>
    <col min="9475" max="9475" width="6.75" style="3" customWidth="1"/>
    <col min="9476" max="9476" width="9.75" style="3" customWidth="1"/>
    <col min="9477" max="9477" width="6.625" style="3" customWidth="1"/>
    <col min="9478" max="9478" width="10.5" style="3" customWidth="1"/>
    <col min="9479" max="9479" width="9.75" style="3"/>
    <col min="9480" max="9480" width="10.5" style="3" customWidth="1"/>
    <col min="9481" max="9481" width="11.5" style="3" customWidth="1"/>
    <col min="9482" max="9484" width="12.25" style="3" customWidth="1"/>
    <col min="9485" max="9485" width="9.5" style="3" customWidth="1"/>
    <col min="9486" max="9486" width="8.375" style="3" customWidth="1"/>
    <col min="9487" max="9727" width="9.75" style="3"/>
    <col min="9728" max="9728" width="4.25" style="3" customWidth="1"/>
    <col min="9729" max="9730" width="8.5" style="3" customWidth="1"/>
    <col min="9731" max="9731" width="6.75" style="3" customWidth="1"/>
    <col min="9732" max="9732" width="9.75" style="3" customWidth="1"/>
    <col min="9733" max="9733" width="6.625" style="3" customWidth="1"/>
    <col min="9734" max="9734" width="10.5" style="3" customWidth="1"/>
    <col min="9735" max="9735" width="9.75" style="3"/>
    <col min="9736" max="9736" width="10.5" style="3" customWidth="1"/>
    <col min="9737" max="9737" width="11.5" style="3" customWidth="1"/>
    <col min="9738" max="9740" width="12.25" style="3" customWidth="1"/>
    <col min="9741" max="9741" width="9.5" style="3" customWidth="1"/>
    <col min="9742" max="9742" width="8.375" style="3" customWidth="1"/>
    <col min="9743" max="9983" width="9.75" style="3"/>
    <col min="9984" max="9984" width="4.25" style="3" customWidth="1"/>
    <col min="9985" max="9986" width="8.5" style="3" customWidth="1"/>
    <col min="9987" max="9987" width="6.75" style="3" customWidth="1"/>
    <col min="9988" max="9988" width="9.75" style="3" customWidth="1"/>
    <col min="9989" max="9989" width="6.625" style="3" customWidth="1"/>
    <col min="9990" max="9990" width="10.5" style="3" customWidth="1"/>
    <col min="9991" max="9991" width="9.75" style="3"/>
    <col min="9992" max="9992" width="10.5" style="3" customWidth="1"/>
    <col min="9993" max="9993" width="11.5" style="3" customWidth="1"/>
    <col min="9994" max="9996" width="12.25" style="3" customWidth="1"/>
    <col min="9997" max="9997" width="9.5" style="3" customWidth="1"/>
    <col min="9998" max="9998" width="8.375" style="3" customWidth="1"/>
    <col min="9999" max="10239" width="9.75" style="3"/>
    <col min="10240" max="10240" width="4.25" style="3" customWidth="1"/>
    <col min="10241" max="10242" width="8.5" style="3" customWidth="1"/>
    <col min="10243" max="10243" width="6.75" style="3" customWidth="1"/>
    <col min="10244" max="10244" width="9.75" style="3" customWidth="1"/>
    <col min="10245" max="10245" width="6.625" style="3" customWidth="1"/>
    <col min="10246" max="10246" width="10.5" style="3" customWidth="1"/>
    <col min="10247" max="10247" width="9.75" style="3"/>
    <col min="10248" max="10248" width="10.5" style="3" customWidth="1"/>
    <col min="10249" max="10249" width="11.5" style="3" customWidth="1"/>
    <col min="10250" max="10252" width="12.25" style="3" customWidth="1"/>
    <col min="10253" max="10253" width="9.5" style="3" customWidth="1"/>
    <col min="10254" max="10254" width="8.375" style="3" customWidth="1"/>
    <col min="10255" max="10495" width="9.75" style="3"/>
    <col min="10496" max="10496" width="4.25" style="3" customWidth="1"/>
    <col min="10497" max="10498" width="8.5" style="3" customWidth="1"/>
    <col min="10499" max="10499" width="6.75" style="3" customWidth="1"/>
    <col min="10500" max="10500" width="9.75" style="3" customWidth="1"/>
    <col min="10501" max="10501" width="6.625" style="3" customWidth="1"/>
    <col min="10502" max="10502" width="10.5" style="3" customWidth="1"/>
    <col min="10503" max="10503" width="9.75" style="3"/>
    <col min="10504" max="10504" width="10.5" style="3" customWidth="1"/>
    <col min="10505" max="10505" width="11.5" style="3" customWidth="1"/>
    <col min="10506" max="10508" width="12.25" style="3" customWidth="1"/>
    <col min="10509" max="10509" width="9.5" style="3" customWidth="1"/>
    <col min="10510" max="10510" width="8.375" style="3" customWidth="1"/>
    <col min="10511" max="10751" width="9.75" style="3"/>
    <col min="10752" max="10752" width="4.25" style="3" customWidth="1"/>
    <col min="10753" max="10754" width="8.5" style="3" customWidth="1"/>
    <col min="10755" max="10755" width="6.75" style="3" customWidth="1"/>
    <col min="10756" max="10756" width="9.75" style="3" customWidth="1"/>
    <col min="10757" max="10757" width="6.625" style="3" customWidth="1"/>
    <col min="10758" max="10758" width="10.5" style="3" customWidth="1"/>
    <col min="10759" max="10759" width="9.75" style="3"/>
    <col min="10760" max="10760" width="10.5" style="3" customWidth="1"/>
    <col min="10761" max="10761" width="11.5" style="3" customWidth="1"/>
    <col min="10762" max="10764" width="12.25" style="3" customWidth="1"/>
    <col min="10765" max="10765" width="9.5" style="3" customWidth="1"/>
    <col min="10766" max="10766" width="8.375" style="3" customWidth="1"/>
    <col min="10767" max="11007" width="9.75" style="3"/>
    <col min="11008" max="11008" width="4.25" style="3" customWidth="1"/>
    <col min="11009" max="11010" width="8.5" style="3" customWidth="1"/>
    <col min="11011" max="11011" width="6.75" style="3" customWidth="1"/>
    <col min="11012" max="11012" width="9.75" style="3" customWidth="1"/>
    <col min="11013" max="11013" width="6.625" style="3" customWidth="1"/>
    <col min="11014" max="11014" width="10.5" style="3" customWidth="1"/>
    <col min="11015" max="11015" width="9.75" style="3"/>
    <col min="11016" max="11016" width="10.5" style="3" customWidth="1"/>
    <col min="11017" max="11017" width="11.5" style="3" customWidth="1"/>
    <col min="11018" max="11020" width="12.25" style="3" customWidth="1"/>
    <col min="11021" max="11021" width="9.5" style="3" customWidth="1"/>
    <col min="11022" max="11022" width="8.375" style="3" customWidth="1"/>
    <col min="11023" max="11263" width="9.75" style="3"/>
    <col min="11264" max="11264" width="4.25" style="3" customWidth="1"/>
    <col min="11265" max="11266" width="8.5" style="3" customWidth="1"/>
    <col min="11267" max="11267" width="6.75" style="3" customWidth="1"/>
    <col min="11268" max="11268" width="9.75" style="3" customWidth="1"/>
    <col min="11269" max="11269" width="6.625" style="3" customWidth="1"/>
    <col min="11270" max="11270" width="10.5" style="3" customWidth="1"/>
    <col min="11271" max="11271" width="9.75" style="3"/>
    <col min="11272" max="11272" width="10.5" style="3" customWidth="1"/>
    <col min="11273" max="11273" width="11.5" style="3" customWidth="1"/>
    <col min="11274" max="11276" width="12.25" style="3" customWidth="1"/>
    <col min="11277" max="11277" width="9.5" style="3" customWidth="1"/>
    <col min="11278" max="11278" width="8.375" style="3" customWidth="1"/>
    <col min="11279" max="11519" width="9.75" style="3"/>
    <col min="11520" max="11520" width="4.25" style="3" customWidth="1"/>
    <col min="11521" max="11522" width="8.5" style="3" customWidth="1"/>
    <col min="11523" max="11523" width="6.75" style="3" customWidth="1"/>
    <col min="11524" max="11524" width="9.75" style="3" customWidth="1"/>
    <col min="11525" max="11525" width="6.625" style="3" customWidth="1"/>
    <col min="11526" max="11526" width="10.5" style="3" customWidth="1"/>
    <col min="11527" max="11527" width="9.75" style="3"/>
    <col min="11528" max="11528" width="10.5" style="3" customWidth="1"/>
    <col min="11529" max="11529" width="11.5" style="3" customWidth="1"/>
    <col min="11530" max="11532" width="12.25" style="3" customWidth="1"/>
    <col min="11533" max="11533" width="9.5" style="3" customWidth="1"/>
    <col min="11534" max="11534" width="8.375" style="3" customWidth="1"/>
    <col min="11535" max="11775" width="9.75" style="3"/>
    <col min="11776" max="11776" width="4.25" style="3" customWidth="1"/>
    <col min="11777" max="11778" width="8.5" style="3" customWidth="1"/>
    <col min="11779" max="11779" width="6.75" style="3" customWidth="1"/>
    <col min="11780" max="11780" width="9.75" style="3" customWidth="1"/>
    <col min="11781" max="11781" width="6.625" style="3" customWidth="1"/>
    <col min="11782" max="11782" width="10.5" style="3" customWidth="1"/>
    <col min="11783" max="11783" width="9.75" style="3"/>
    <col min="11784" max="11784" width="10.5" style="3" customWidth="1"/>
    <col min="11785" max="11785" width="11.5" style="3" customWidth="1"/>
    <col min="11786" max="11788" width="12.25" style="3" customWidth="1"/>
    <col min="11789" max="11789" width="9.5" style="3" customWidth="1"/>
    <col min="11790" max="11790" width="8.375" style="3" customWidth="1"/>
    <col min="11791" max="12031" width="9.75" style="3"/>
    <col min="12032" max="12032" width="4.25" style="3" customWidth="1"/>
    <col min="12033" max="12034" width="8.5" style="3" customWidth="1"/>
    <col min="12035" max="12035" width="6.75" style="3" customWidth="1"/>
    <col min="12036" max="12036" width="9.75" style="3" customWidth="1"/>
    <col min="12037" max="12037" width="6.625" style="3" customWidth="1"/>
    <col min="12038" max="12038" width="10.5" style="3" customWidth="1"/>
    <col min="12039" max="12039" width="9.75" style="3"/>
    <col min="12040" max="12040" width="10.5" style="3" customWidth="1"/>
    <col min="12041" max="12041" width="11.5" style="3" customWidth="1"/>
    <col min="12042" max="12044" width="12.25" style="3" customWidth="1"/>
    <col min="12045" max="12045" width="9.5" style="3" customWidth="1"/>
    <col min="12046" max="12046" width="8.375" style="3" customWidth="1"/>
    <col min="12047" max="12287" width="9.75" style="3"/>
    <col min="12288" max="12288" width="4.25" style="3" customWidth="1"/>
    <col min="12289" max="12290" width="8.5" style="3" customWidth="1"/>
    <col min="12291" max="12291" width="6.75" style="3" customWidth="1"/>
    <col min="12292" max="12292" width="9.75" style="3" customWidth="1"/>
    <col min="12293" max="12293" width="6.625" style="3" customWidth="1"/>
    <col min="12294" max="12294" width="10.5" style="3" customWidth="1"/>
    <col min="12295" max="12295" width="9.75" style="3"/>
    <col min="12296" max="12296" width="10.5" style="3" customWidth="1"/>
    <col min="12297" max="12297" width="11.5" style="3" customWidth="1"/>
    <col min="12298" max="12300" width="12.25" style="3" customWidth="1"/>
    <col min="12301" max="12301" width="9.5" style="3" customWidth="1"/>
    <col min="12302" max="12302" width="8.375" style="3" customWidth="1"/>
    <col min="12303" max="12543" width="9.75" style="3"/>
    <col min="12544" max="12544" width="4.25" style="3" customWidth="1"/>
    <col min="12545" max="12546" width="8.5" style="3" customWidth="1"/>
    <col min="12547" max="12547" width="6.75" style="3" customWidth="1"/>
    <col min="12548" max="12548" width="9.75" style="3" customWidth="1"/>
    <col min="12549" max="12549" width="6.625" style="3" customWidth="1"/>
    <col min="12550" max="12550" width="10.5" style="3" customWidth="1"/>
    <col min="12551" max="12551" width="9.75" style="3"/>
    <col min="12552" max="12552" width="10.5" style="3" customWidth="1"/>
    <col min="12553" max="12553" width="11.5" style="3" customWidth="1"/>
    <col min="12554" max="12556" width="12.25" style="3" customWidth="1"/>
    <col min="12557" max="12557" width="9.5" style="3" customWidth="1"/>
    <col min="12558" max="12558" width="8.375" style="3" customWidth="1"/>
    <col min="12559" max="12799" width="9.75" style="3"/>
    <col min="12800" max="12800" width="4.25" style="3" customWidth="1"/>
    <col min="12801" max="12802" width="8.5" style="3" customWidth="1"/>
    <col min="12803" max="12803" width="6.75" style="3" customWidth="1"/>
    <col min="12804" max="12804" width="9.75" style="3" customWidth="1"/>
    <col min="12805" max="12805" width="6.625" style="3" customWidth="1"/>
    <col min="12806" max="12806" width="10.5" style="3" customWidth="1"/>
    <col min="12807" max="12807" width="9.75" style="3"/>
    <col min="12808" max="12808" width="10.5" style="3" customWidth="1"/>
    <col min="12809" max="12809" width="11.5" style="3" customWidth="1"/>
    <col min="12810" max="12812" width="12.25" style="3" customWidth="1"/>
    <col min="12813" max="12813" width="9.5" style="3" customWidth="1"/>
    <col min="12814" max="12814" width="8.375" style="3" customWidth="1"/>
    <col min="12815" max="13055" width="9.75" style="3"/>
    <col min="13056" max="13056" width="4.25" style="3" customWidth="1"/>
    <col min="13057" max="13058" width="8.5" style="3" customWidth="1"/>
    <col min="13059" max="13059" width="6.75" style="3" customWidth="1"/>
    <col min="13060" max="13060" width="9.75" style="3" customWidth="1"/>
    <col min="13061" max="13061" width="6.625" style="3" customWidth="1"/>
    <col min="13062" max="13062" width="10.5" style="3" customWidth="1"/>
    <col min="13063" max="13063" width="9.75" style="3"/>
    <col min="13064" max="13064" width="10.5" style="3" customWidth="1"/>
    <col min="13065" max="13065" width="11.5" style="3" customWidth="1"/>
    <col min="13066" max="13068" width="12.25" style="3" customWidth="1"/>
    <col min="13069" max="13069" width="9.5" style="3" customWidth="1"/>
    <col min="13070" max="13070" width="8.375" style="3" customWidth="1"/>
    <col min="13071" max="13311" width="9.75" style="3"/>
    <col min="13312" max="13312" width="4.25" style="3" customWidth="1"/>
    <col min="13313" max="13314" width="8.5" style="3" customWidth="1"/>
    <col min="13315" max="13315" width="6.75" style="3" customWidth="1"/>
    <col min="13316" max="13316" width="9.75" style="3" customWidth="1"/>
    <col min="13317" max="13317" width="6.625" style="3" customWidth="1"/>
    <col min="13318" max="13318" width="10.5" style="3" customWidth="1"/>
    <col min="13319" max="13319" width="9.75" style="3"/>
    <col min="13320" max="13320" width="10.5" style="3" customWidth="1"/>
    <col min="13321" max="13321" width="11.5" style="3" customWidth="1"/>
    <col min="13322" max="13324" width="12.25" style="3" customWidth="1"/>
    <col min="13325" max="13325" width="9.5" style="3" customWidth="1"/>
    <col min="13326" max="13326" width="8.375" style="3" customWidth="1"/>
    <col min="13327" max="13567" width="9.75" style="3"/>
    <col min="13568" max="13568" width="4.25" style="3" customWidth="1"/>
    <col min="13569" max="13570" width="8.5" style="3" customWidth="1"/>
    <col min="13571" max="13571" width="6.75" style="3" customWidth="1"/>
    <col min="13572" max="13572" width="9.75" style="3" customWidth="1"/>
    <col min="13573" max="13573" width="6.625" style="3" customWidth="1"/>
    <col min="13574" max="13574" width="10.5" style="3" customWidth="1"/>
    <col min="13575" max="13575" width="9.75" style="3"/>
    <col min="13576" max="13576" width="10.5" style="3" customWidth="1"/>
    <col min="13577" max="13577" width="11.5" style="3" customWidth="1"/>
    <col min="13578" max="13580" width="12.25" style="3" customWidth="1"/>
    <col min="13581" max="13581" width="9.5" style="3" customWidth="1"/>
    <col min="13582" max="13582" width="8.375" style="3" customWidth="1"/>
    <col min="13583" max="13823" width="9.75" style="3"/>
    <col min="13824" max="13824" width="4.25" style="3" customWidth="1"/>
    <col min="13825" max="13826" width="8.5" style="3" customWidth="1"/>
    <col min="13827" max="13827" width="6.75" style="3" customWidth="1"/>
    <col min="13828" max="13828" width="9.75" style="3" customWidth="1"/>
    <col min="13829" max="13829" width="6.625" style="3" customWidth="1"/>
    <col min="13830" max="13830" width="10.5" style="3" customWidth="1"/>
    <col min="13831" max="13831" width="9.75" style="3"/>
    <col min="13832" max="13832" width="10.5" style="3" customWidth="1"/>
    <col min="13833" max="13833" width="11.5" style="3" customWidth="1"/>
    <col min="13834" max="13836" width="12.25" style="3" customWidth="1"/>
    <col min="13837" max="13837" width="9.5" style="3" customWidth="1"/>
    <col min="13838" max="13838" width="8.375" style="3" customWidth="1"/>
    <col min="13839" max="14079" width="9.75" style="3"/>
    <col min="14080" max="14080" width="4.25" style="3" customWidth="1"/>
    <col min="14081" max="14082" width="8.5" style="3" customWidth="1"/>
    <col min="14083" max="14083" width="6.75" style="3" customWidth="1"/>
    <col min="14084" max="14084" width="9.75" style="3" customWidth="1"/>
    <col min="14085" max="14085" width="6.625" style="3" customWidth="1"/>
    <col min="14086" max="14086" width="10.5" style="3" customWidth="1"/>
    <col min="14087" max="14087" width="9.75" style="3"/>
    <col min="14088" max="14088" width="10.5" style="3" customWidth="1"/>
    <col min="14089" max="14089" width="11.5" style="3" customWidth="1"/>
    <col min="14090" max="14092" width="12.25" style="3" customWidth="1"/>
    <col min="14093" max="14093" width="9.5" style="3" customWidth="1"/>
    <col min="14094" max="14094" width="8.375" style="3" customWidth="1"/>
    <col min="14095" max="14335" width="9.75" style="3"/>
    <col min="14336" max="14336" width="4.25" style="3" customWidth="1"/>
    <col min="14337" max="14338" width="8.5" style="3" customWidth="1"/>
    <col min="14339" max="14339" width="6.75" style="3" customWidth="1"/>
    <col min="14340" max="14340" width="9.75" style="3" customWidth="1"/>
    <col min="14341" max="14341" width="6.625" style="3" customWidth="1"/>
    <col min="14342" max="14342" width="10.5" style="3" customWidth="1"/>
    <col min="14343" max="14343" width="9.75" style="3"/>
    <col min="14344" max="14344" width="10.5" style="3" customWidth="1"/>
    <col min="14345" max="14345" width="11.5" style="3" customWidth="1"/>
    <col min="14346" max="14348" width="12.25" style="3" customWidth="1"/>
    <col min="14349" max="14349" width="9.5" style="3" customWidth="1"/>
    <col min="14350" max="14350" width="8.375" style="3" customWidth="1"/>
    <col min="14351" max="14591" width="9.75" style="3"/>
    <col min="14592" max="14592" width="4.25" style="3" customWidth="1"/>
    <col min="14593" max="14594" width="8.5" style="3" customWidth="1"/>
    <col min="14595" max="14595" width="6.75" style="3" customWidth="1"/>
    <col min="14596" max="14596" width="9.75" style="3" customWidth="1"/>
    <col min="14597" max="14597" width="6.625" style="3" customWidth="1"/>
    <col min="14598" max="14598" width="10.5" style="3" customWidth="1"/>
    <col min="14599" max="14599" width="9.75" style="3"/>
    <col min="14600" max="14600" width="10.5" style="3" customWidth="1"/>
    <col min="14601" max="14601" width="11.5" style="3" customWidth="1"/>
    <col min="14602" max="14604" width="12.25" style="3" customWidth="1"/>
    <col min="14605" max="14605" width="9.5" style="3" customWidth="1"/>
    <col min="14606" max="14606" width="8.375" style="3" customWidth="1"/>
    <col min="14607" max="14847" width="9.75" style="3"/>
    <col min="14848" max="14848" width="4.25" style="3" customWidth="1"/>
    <col min="14849" max="14850" width="8.5" style="3" customWidth="1"/>
    <col min="14851" max="14851" width="6.75" style="3" customWidth="1"/>
    <col min="14852" max="14852" width="9.75" style="3" customWidth="1"/>
    <col min="14853" max="14853" width="6.625" style="3" customWidth="1"/>
    <col min="14854" max="14854" width="10.5" style="3" customWidth="1"/>
    <col min="14855" max="14855" width="9.75" style="3"/>
    <col min="14856" max="14856" width="10.5" style="3" customWidth="1"/>
    <col min="14857" max="14857" width="11.5" style="3" customWidth="1"/>
    <col min="14858" max="14860" width="12.25" style="3" customWidth="1"/>
    <col min="14861" max="14861" width="9.5" style="3" customWidth="1"/>
    <col min="14862" max="14862" width="8.375" style="3" customWidth="1"/>
    <col min="14863" max="15103" width="9.75" style="3"/>
    <col min="15104" max="15104" width="4.25" style="3" customWidth="1"/>
    <col min="15105" max="15106" width="8.5" style="3" customWidth="1"/>
    <col min="15107" max="15107" width="6.75" style="3" customWidth="1"/>
    <col min="15108" max="15108" width="9.75" style="3" customWidth="1"/>
    <col min="15109" max="15109" width="6.625" style="3" customWidth="1"/>
    <col min="15110" max="15110" width="10.5" style="3" customWidth="1"/>
    <col min="15111" max="15111" width="9.75" style="3"/>
    <col min="15112" max="15112" width="10.5" style="3" customWidth="1"/>
    <col min="15113" max="15113" width="11.5" style="3" customWidth="1"/>
    <col min="15114" max="15116" width="12.25" style="3" customWidth="1"/>
    <col min="15117" max="15117" width="9.5" style="3" customWidth="1"/>
    <col min="15118" max="15118" width="8.375" style="3" customWidth="1"/>
    <col min="15119" max="15359" width="9.75" style="3"/>
    <col min="15360" max="15360" width="4.25" style="3" customWidth="1"/>
    <col min="15361" max="15362" width="8.5" style="3" customWidth="1"/>
    <col min="15363" max="15363" width="6.75" style="3" customWidth="1"/>
    <col min="15364" max="15364" width="9.75" style="3" customWidth="1"/>
    <col min="15365" max="15365" width="6.625" style="3" customWidth="1"/>
    <col min="15366" max="15366" width="10.5" style="3" customWidth="1"/>
    <col min="15367" max="15367" width="9.75" style="3"/>
    <col min="15368" max="15368" width="10.5" style="3" customWidth="1"/>
    <col min="15369" max="15369" width="11.5" style="3" customWidth="1"/>
    <col min="15370" max="15372" width="12.25" style="3" customWidth="1"/>
    <col min="15373" max="15373" width="9.5" style="3" customWidth="1"/>
    <col min="15374" max="15374" width="8.375" style="3" customWidth="1"/>
    <col min="15375" max="15615" width="9.75" style="3"/>
    <col min="15616" max="15616" width="4.25" style="3" customWidth="1"/>
    <col min="15617" max="15618" width="8.5" style="3" customWidth="1"/>
    <col min="15619" max="15619" width="6.75" style="3" customWidth="1"/>
    <col min="15620" max="15620" width="9.75" style="3" customWidth="1"/>
    <col min="15621" max="15621" width="6.625" style="3" customWidth="1"/>
    <col min="15622" max="15622" width="10.5" style="3" customWidth="1"/>
    <col min="15623" max="15623" width="9.75" style="3"/>
    <col min="15624" max="15624" width="10.5" style="3" customWidth="1"/>
    <col min="15625" max="15625" width="11.5" style="3" customWidth="1"/>
    <col min="15626" max="15628" width="12.25" style="3" customWidth="1"/>
    <col min="15629" max="15629" width="9.5" style="3" customWidth="1"/>
    <col min="15630" max="15630" width="8.375" style="3" customWidth="1"/>
    <col min="15631" max="15871" width="9.75" style="3"/>
    <col min="15872" max="15872" width="4.25" style="3" customWidth="1"/>
    <col min="15873" max="15874" width="8.5" style="3" customWidth="1"/>
    <col min="15875" max="15875" width="6.75" style="3" customWidth="1"/>
    <col min="15876" max="15876" width="9.75" style="3" customWidth="1"/>
    <col min="15877" max="15877" width="6.625" style="3" customWidth="1"/>
    <col min="15878" max="15878" width="10.5" style="3" customWidth="1"/>
    <col min="15879" max="15879" width="9.75" style="3"/>
    <col min="15880" max="15880" width="10.5" style="3" customWidth="1"/>
    <col min="15881" max="15881" width="11.5" style="3" customWidth="1"/>
    <col min="15882" max="15884" width="12.25" style="3" customWidth="1"/>
    <col min="15885" max="15885" width="9.5" style="3" customWidth="1"/>
    <col min="15886" max="15886" width="8.375" style="3" customWidth="1"/>
    <col min="15887" max="16127" width="9.75" style="3"/>
    <col min="16128" max="16128" width="4.25" style="3" customWidth="1"/>
    <col min="16129" max="16130" width="8.5" style="3" customWidth="1"/>
    <col min="16131" max="16131" width="6.75" style="3" customWidth="1"/>
    <col min="16132" max="16132" width="9.75" style="3" customWidth="1"/>
    <col min="16133" max="16133" width="6.625" style="3" customWidth="1"/>
    <col min="16134" max="16134" width="10.5" style="3" customWidth="1"/>
    <col min="16135" max="16135" width="9.75" style="3"/>
    <col min="16136" max="16136" width="10.5" style="3" customWidth="1"/>
    <col min="16137" max="16137" width="11.5" style="3" customWidth="1"/>
    <col min="16138" max="16140" width="12.25" style="3" customWidth="1"/>
    <col min="16141" max="16141" width="9.5" style="3" customWidth="1"/>
    <col min="16142" max="16142" width="8.375" style="3" customWidth="1"/>
    <col min="16143" max="16384" width="9.75" style="3"/>
  </cols>
  <sheetData>
    <row r="1" spans="1:15" ht="20.25">
      <c r="A1" s="176" t="s">
        <v>0</v>
      </c>
      <c r="B1" s="176"/>
    </row>
    <row r="2" spans="1:15" ht="25.5">
      <c r="A2" s="177" t="s">
        <v>1</v>
      </c>
      <c r="B2" s="177"/>
      <c r="C2" s="177"/>
      <c r="D2" s="177"/>
      <c r="E2" s="177"/>
      <c r="F2" s="177"/>
      <c r="G2" s="177"/>
      <c r="H2" s="177"/>
      <c r="I2" s="177"/>
      <c r="J2" s="177"/>
      <c r="K2" s="177"/>
      <c r="L2" s="177"/>
      <c r="M2" s="177"/>
      <c r="N2" s="177"/>
      <c r="O2" s="177"/>
    </row>
    <row r="3" spans="1:15" ht="24" customHeight="1">
      <c r="A3" s="5" t="s">
        <v>33</v>
      </c>
      <c r="B3" s="5"/>
      <c r="C3" s="5"/>
      <c r="D3" s="5"/>
      <c r="E3" s="5"/>
      <c r="F3" s="5"/>
      <c r="G3" s="6"/>
      <c r="H3" s="6"/>
      <c r="I3" s="5" t="s">
        <v>34</v>
      </c>
      <c r="M3" s="6"/>
      <c r="N3" s="20"/>
      <c r="O3" s="20"/>
    </row>
    <row r="4" spans="1:15">
      <c r="A4" s="178" t="s">
        <v>5</v>
      </c>
      <c r="B4" s="179" t="s">
        <v>6</v>
      </c>
      <c r="C4" s="179" t="s">
        <v>7</v>
      </c>
      <c r="D4" s="179" t="s">
        <v>8</v>
      </c>
      <c r="E4" s="179" t="s">
        <v>9</v>
      </c>
      <c r="F4" s="179" t="s">
        <v>10</v>
      </c>
      <c r="G4" s="179" t="s">
        <v>11</v>
      </c>
      <c r="H4" s="179" t="s">
        <v>12</v>
      </c>
      <c r="I4" s="179" t="s">
        <v>13</v>
      </c>
      <c r="J4" s="200" t="s">
        <v>14</v>
      </c>
      <c r="K4" s="200" t="s">
        <v>15</v>
      </c>
      <c r="L4" s="188" t="s">
        <v>31</v>
      </c>
      <c r="M4" s="179" t="s">
        <v>16</v>
      </c>
      <c r="N4" s="179" t="s">
        <v>17</v>
      </c>
      <c r="O4" s="178" t="s">
        <v>18</v>
      </c>
    </row>
    <row r="5" spans="1:15">
      <c r="A5" s="178"/>
      <c r="B5" s="179"/>
      <c r="C5" s="179"/>
      <c r="D5" s="179"/>
      <c r="E5" s="179"/>
      <c r="F5" s="179"/>
      <c r="G5" s="179"/>
      <c r="H5" s="179"/>
      <c r="I5" s="179"/>
      <c r="J5" s="200"/>
      <c r="K5" s="200"/>
      <c r="L5" s="188"/>
      <c r="M5" s="179"/>
      <c r="N5" s="179"/>
      <c r="O5" s="178"/>
    </row>
    <row r="6" spans="1:15" ht="32.65" customHeight="1">
      <c r="A6" s="8">
        <v>1</v>
      </c>
      <c r="B6" s="9" t="s">
        <v>64</v>
      </c>
      <c r="C6" s="9">
        <v>201</v>
      </c>
      <c r="D6" s="9">
        <v>2</v>
      </c>
      <c r="E6" s="9" t="s">
        <v>37</v>
      </c>
      <c r="F6" s="9">
        <v>2.9</v>
      </c>
      <c r="G6" s="10">
        <v>94.6</v>
      </c>
      <c r="H6" s="10">
        <v>25.27</v>
      </c>
      <c r="I6" s="10">
        <v>69.33</v>
      </c>
      <c r="J6" s="22">
        <v>9665</v>
      </c>
      <c r="K6" s="23">
        <f>L6/I6</f>
        <v>13187.783066493581</v>
      </c>
      <c r="L6" s="24">
        <f>J6*G6</f>
        <v>914309</v>
      </c>
      <c r="M6" s="25" t="s">
        <v>20</v>
      </c>
      <c r="N6" s="25" t="s">
        <v>21</v>
      </c>
      <c r="O6" s="179" t="s">
        <v>22</v>
      </c>
    </row>
    <row r="7" spans="1:15" ht="30" customHeight="1">
      <c r="A7" s="8">
        <v>2</v>
      </c>
      <c r="B7" s="9" t="s">
        <v>64</v>
      </c>
      <c r="C7" s="9">
        <v>301</v>
      </c>
      <c r="D7" s="9">
        <v>3</v>
      </c>
      <c r="E7" s="9" t="s">
        <v>37</v>
      </c>
      <c r="F7" s="9">
        <v>2.9</v>
      </c>
      <c r="G7" s="10">
        <v>94.6</v>
      </c>
      <c r="H7" s="10">
        <v>25.27</v>
      </c>
      <c r="I7" s="10">
        <v>69.33</v>
      </c>
      <c r="J7" s="22">
        <f>J6+28</f>
        <v>9693</v>
      </c>
      <c r="K7" s="23">
        <f t="shared" ref="K7:K22" si="0">L7/I7</f>
        <v>13225.988749459108</v>
      </c>
      <c r="L7" s="24">
        <f t="shared" ref="L7:L70" si="1">J7*G7</f>
        <v>916957.79999999993</v>
      </c>
      <c r="M7" s="25" t="s">
        <v>20</v>
      </c>
      <c r="N7" s="25" t="s">
        <v>21</v>
      </c>
      <c r="O7" s="179"/>
    </row>
    <row r="8" spans="1:15" ht="30" customHeight="1">
      <c r="A8" s="8">
        <v>3</v>
      </c>
      <c r="B8" s="9" t="s">
        <v>64</v>
      </c>
      <c r="C8" s="9">
        <v>401</v>
      </c>
      <c r="D8" s="9">
        <v>4</v>
      </c>
      <c r="E8" s="9" t="s">
        <v>37</v>
      </c>
      <c r="F8" s="9">
        <v>2.9</v>
      </c>
      <c r="G8" s="10">
        <v>94.6</v>
      </c>
      <c r="H8" s="10">
        <v>25.27</v>
      </c>
      <c r="I8" s="10">
        <v>69.33</v>
      </c>
      <c r="J8" s="22">
        <f>J7-20</f>
        <v>9673</v>
      </c>
      <c r="K8" s="23">
        <f t="shared" si="0"/>
        <v>13198.698975912303</v>
      </c>
      <c r="L8" s="24">
        <f t="shared" si="1"/>
        <v>915065.79999999993</v>
      </c>
      <c r="M8" s="25" t="s">
        <v>20</v>
      </c>
      <c r="N8" s="25" t="s">
        <v>21</v>
      </c>
      <c r="O8" s="179"/>
    </row>
    <row r="9" spans="1:15" ht="30" customHeight="1">
      <c r="A9" s="8">
        <v>4</v>
      </c>
      <c r="B9" s="9" t="s">
        <v>64</v>
      </c>
      <c r="C9" s="9">
        <v>501</v>
      </c>
      <c r="D9" s="9">
        <v>5</v>
      </c>
      <c r="E9" s="9" t="s">
        <v>37</v>
      </c>
      <c r="F9" s="9">
        <v>2.9</v>
      </c>
      <c r="G9" s="10">
        <v>94.6</v>
      </c>
      <c r="H9" s="10">
        <v>25.27</v>
      </c>
      <c r="I9" s="10">
        <v>69.33</v>
      </c>
      <c r="J9" s="22">
        <f>J8+38</f>
        <v>9711</v>
      </c>
      <c r="K9" s="23">
        <f t="shared" si="0"/>
        <v>13250.549545651233</v>
      </c>
      <c r="L9" s="24">
        <f t="shared" si="1"/>
        <v>918660.6</v>
      </c>
      <c r="M9" s="25" t="s">
        <v>20</v>
      </c>
      <c r="N9" s="25" t="s">
        <v>21</v>
      </c>
      <c r="O9" s="179"/>
    </row>
    <row r="10" spans="1:15" ht="30" customHeight="1">
      <c r="A10" s="8">
        <v>5</v>
      </c>
      <c r="B10" s="9" t="s">
        <v>64</v>
      </c>
      <c r="C10" s="9">
        <v>601</v>
      </c>
      <c r="D10" s="9">
        <v>6</v>
      </c>
      <c r="E10" s="9" t="s">
        <v>37</v>
      </c>
      <c r="F10" s="9">
        <v>2.9</v>
      </c>
      <c r="G10" s="10">
        <v>94.6</v>
      </c>
      <c r="H10" s="10">
        <v>25.27</v>
      </c>
      <c r="I10" s="10">
        <v>69.33</v>
      </c>
      <c r="J10" s="22">
        <f>J9+38</f>
        <v>9749</v>
      </c>
      <c r="K10" s="23">
        <f t="shared" si="0"/>
        <v>13302.400115390163</v>
      </c>
      <c r="L10" s="24">
        <f t="shared" si="1"/>
        <v>922255.39999999991</v>
      </c>
      <c r="M10" s="25" t="s">
        <v>20</v>
      </c>
      <c r="N10" s="25" t="s">
        <v>21</v>
      </c>
      <c r="O10" s="179"/>
    </row>
    <row r="11" spans="1:15" ht="30" customHeight="1">
      <c r="A11" s="8">
        <v>6</v>
      </c>
      <c r="B11" s="9" t="s">
        <v>64</v>
      </c>
      <c r="C11" s="9">
        <v>701</v>
      </c>
      <c r="D11" s="9">
        <v>7</v>
      </c>
      <c r="E11" s="9" t="s">
        <v>37</v>
      </c>
      <c r="F11" s="9">
        <v>2.9</v>
      </c>
      <c r="G11" s="10">
        <v>94.6</v>
      </c>
      <c r="H11" s="10">
        <v>25.27</v>
      </c>
      <c r="I11" s="10">
        <v>69.33</v>
      </c>
      <c r="J11" s="22">
        <f>J10+38</f>
        <v>9787</v>
      </c>
      <c r="K11" s="23">
        <f t="shared" si="0"/>
        <v>13354.250685129093</v>
      </c>
      <c r="L11" s="24">
        <f t="shared" si="1"/>
        <v>925850.2</v>
      </c>
      <c r="M11" s="25" t="s">
        <v>20</v>
      </c>
      <c r="N11" s="25" t="s">
        <v>21</v>
      </c>
      <c r="O11" s="179"/>
    </row>
    <row r="12" spans="1:15" ht="30" customHeight="1">
      <c r="A12" s="8">
        <v>7</v>
      </c>
      <c r="B12" s="9" t="s">
        <v>64</v>
      </c>
      <c r="C12" s="9">
        <v>801</v>
      </c>
      <c r="D12" s="9">
        <v>8</v>
      </c>
      <c r="E12" s="9" t="s">
        <v>37</v>
      </c>
      <c r="F12" s="9">
        <v>2.9</v>
      </c>
      <c r="G12" s="10">
        <v>94.6</v>
      </c>
      <c r="H12" s="10">
        <v>25.27</v>
      </c>
      <c r="I12" s="10">
        <v>69.33</v>
      </c>
      <c r="J12" s="22">
        <f>J11+38</f>
        <v>9825</v>
      </c>
      <c r="K12" s="23">
        <f t="shared" si="0"/>
        <v>13406.101254868023</v>
      </c>
      <c r="L12" s="24">
        <f t="shared" si="1"/>
        <v>929445</v>
      </c>
      <c r="M12" s="25" t="s">
        <v>20</v>
      </c>
      <c r="N12" s="25" t="s">
        <v>21</v>
      </c>
      <c r="O12" s="179"/>
    </row>
    <row r="13" spans="1:15" ht="30" customHeight="1">
      <c r="A13" s="8">
        <v>8</v>
      </c>
      <c r="B13" s="9" t="s">
        <v>64</v>
      </c>
      <c r="C13" s="9">
        <v>901</v>
      </c>
      <c r="D13" s="9">
        <v>9</v>
      </c>
      <c r="E13" s="9" t="s">
        <v>37</v>
      </c>
      <c r="F13" s="9">
        <v>2.9</v>
      </c>
      <c r="G13" s="10">
        <v>94.6</v>
      </c>
      <c r="H13" s="10">
        <v>25.27</v>
      </c>
      <c r="I13" s="10">
        <v>69.33</v>
      </c>
      <c r="J13" s="22">
        <f>J12+58</f>
        <v>9883</v>
      </c>
      <c r="K13" s="23">
        <f t="shared" si="0"/>
        <v>13485.241598153756</v>
      </c>
      <c r="L13" s="24">
        <f t="shared" si="1"/>
        <v>934931.79999999993</v>
      </c>
      <c r="M13" s="25" t="s">
        <v>20</v>
      </c>
      <c r="N13" s="25" t="s">
        <v>21</v>
      </c>
      <c r="O13" s="179"/>
    </row>
    <row r="14" spans="1:15" ht="30" customHeight="1">
      <c r="A14" s="8">
        <v>9</v>
      </c>
      <c r="B14" s="9" t="s">
        <v>64</v>
      </c>
      <c r="C14" s="9">
        <v>1001</v>
      </c>
      <c r="D14" s="9">
        <v>10</v>
      </c>
      <c r="E14" s="9" t="s">
        <v>37</v>
      </c>
      <c r="F14" s="9">
        <v>2.9</v>
      </c>
      <c r="G14" s="10">
        <v>94.6</v>
      </c>
      <c r="H14" s="10">
        <v>25.27</v>
      </c>
      <c r="I14" s="10">
        <v>69.33</v>
      </c>
      <c r="J14" s="22">
        <f>J13+88</f>
        <v>9971</v>
      </c>
      <c r="K14" s="23">
        <f t="shared" si="0"/>
        <v>13605.3166017597</v>
      </c>
      <c r="L14" s="24">
        <f t="shared" si="1"/>
        <v>943256.6</v>
      </c>
      <c r="M14" s="25" t="s">
        <v>20</v>
      </c>
      <c r="N14" s="25" t="s">
        <v>21</v>
      </c>
      <c r="O14" s="179"/>
    </row>
    <row r="15" spans="1:15" ht="30" customHeight="1">
      <c r="A15" s="8">
        <v>10</v>
      </c>
      <c r="B15" s="9" t="s">
        <v>64</v>
      </c>
      <c r="C15" s="9">
        <v>1101</v>
      </c>
      <c r="D15" s="9">
        <v>11</v>
      </c>
      <c r="E15" s="9" t="s">
        <v>37</v>
      </c>
      <c r="F15" s="9">
        <v>2.9</v>
      </c>
      <c r="G15" s="10">
        <v>94.6</v>
      </c>
      <c r="H15" s="10">
        <v>25.27</v>
      </c>
      <c r="I15" s="10">
        <v>69.33</v>
      </c>
      <c r="J15" s="22">
        <f>J14+68</f>
        <v>10039</v>
      </c>
      <c r="K15" s="23">
        <f t="shared" si="0"/>
        <v>13698.101831818836</v>
      </c>
      <c r="L15" s="24">
        <f t="shared" si="1"/>
        <v>949689.39999999991</v>
      </c>
      <c r="M15" s="25" t="s">
        <v>20</v>
      </c>
      <c r="N15" s="25" t="s">
        <v>21</v>
      </c>
      <c r="O15" s="179"/>
    </row>
    <row r="16" spans="1:15" ht="30" customHeight="1">
      <c r="A16" s="8">
        <v>11</v>
      </c>
      <c r="B16" s="9" t="s">
        <v>64</v>
      </c>
      <c r="C16" s="9">
        <v>1201</v>
      </c>
      <c r="D16" s="9">
        <v>12</v>
      </c>
      <c r="E16" s="9" t="s">
        <v>37</v>
      </c>
      <c r="F16" s="9">
        <v>2.9</v>
      </c>
      <c r="G16" s="10">
        <v>94.6</v>
      </c>
      <c r="H16" s="10">
        <v>25.27</v>
      </c>
      <c r="I16" s="10">
        <v>69.33</v>
      </c>
      <c r="J16" s="22">
        <f>J15+88</f>
        <v>10127</v>
      </c>
      <c r="K16" s="23">
        <f t="shared" si="0"/>
        <v>13818.17683542478</v>
      </c>
      <c r="L16" s="24">
        <f t="shared" si="1"/>
        <v>958014.2</v>
      </c>
      <c r="M16" s="25" t="s">
        <v>20</v>
      </c>
      <c r="N16" s="25" t="s">
        <v>21</v>
      </c>
      <c r="O16" s="179"/>
    </row>
    <row r="17" spans="1:15" ht="30" customHeight="1">
      <c r="A17" s="8">
        <v>12</v>
      </c>
      <c r="B17" s="9" t="s">
        <v>64</v>
      </c>
      <c r="C17" s="9">
        <v>1301</v>
      </c>
      <c r="D17" s="9">
        <v>13</v>
      </c>
      <c r="E17" s="9" t="s">
        <v>37</v>
      </c>
      <c r="F17" s="9">
        <v>2.9</v>
      </c>
      <c r="G17" s="10">
        <v>94.6</v>
      </c>
      <c r="H17" s="10">
        <v>25.27</v>
      </c>
      <c r="I17" s="10">
        <v>69.33</v>
      </c>
      <c r="J17" s="22">
        <f>J16+88</f>
        <v>10215</v>
      </c>
      <c r="K17" s="23">
        <f t="shared" si="0"/>
        <v>13938.251839030723</v>
      </c>
      <c r="L17" s="24">
        <f t="shared" si="1"/>
        <v>966339</v>
      </c>
      <c r="M17" s="25" t="s">
        <v>20</v>
      </c>
      <c r="N17" s="25" t="s">
        <v>21</v>
      </c>
      <c r="O17" s="179"/>
    </row>
    <row r="18" spans="1:15" ht="30" customHeight="1">
      <c r="A18" s="8">
        <v>13</v>
      </c>
      <c r="B18" s="9" t="s">
        <v>64</v>
      </c>
      <c r="C18" s="9">
        <v>1401</v>
      </c>
      <c r="D18" s="9">
        <v>14</v>
      </c>
      <c r="E18" s="9" t="s">
        <v>37</v>
      </c>
      <c r="F18" s="9">
        <v>2.9</v>
      </c>
      <c r="G18" s="10">
        <v>94.6</v>
      </c>
      <c r="H18" s="10">
        <v>25.27</v>
      </c>
      <c r="I18" s="10">
        <v>69.33</v>
      </c>
      <c r="J18" s="22">
        <f>J17+28</f>
        <v>10243</v>
      </c>
      <c r="K18" s="23">
        <f t="shared" si="0"/>
        <v>13976.45752199625</v>
      </c>
      <c r="L18" s="24">
        <f t="shared" si="1"/>
        <v>968987.79999999993</v>
      </c>
      <c r="M18" s="25" t="s">
        <v>20</v>
      </c>
      <c r="N18" s="25" t="s">
        <v>21</v>
      </c>
      <c r="O18" s="179"/>
    </row>
    <row r="19" spans="1:15" ht="30" customHeight="1">
      <c r="A19" s="8">
        <v>14</v>
      </c>
      <c r="B19" s="9" t="s">
        <v>64</v>
      </c>
      <c r="C19" s="9">
        <v>1501</v>
      </c>
      <c r="D19" s="9">
        <v>15</v>
      </c>
      <c r="E19" s="9" t="s">
        <v>37</v>
      </c>
      <c r="F19" s="9">
        <v>2.9</v>
      </c>
      <c r="G19" s="10">
        <v>94.6</v>
      </c>
      <c r="H19" s="10">
        <v>25.27</v>
      </c>
      <c r="I19" s="10">
        <v>69.33</v>
      </c>
      <c r="J19" s="22">
        <f>J18+68</f>
        <v>10311</v>
      </c>
      <c r="K19" s="23">
        <f t="shared" si="0"/>
        <v>14069.242752055387</v>
      </c>
      <c r="L19" s="24">
        <f t="shared" si="1"/>
        <v>975420.6</v>
      </c>
      <c r="M19" s="25" t="s">
        <v>20</v>
      </c>
      <c r="N19" s="25" t="s">
        <v>21</v>
      </c>
      <c r="O19" s="179"/>
    </row>
    <row r="20" spans="1:15" ht="30" customHeight="1">
      <c r="A20" s="8">
        <v>15</v>
      </c>
      <c r="B20" s="9" t="s">
        <v>64</v>
      </c>
      <c r="C20" s="9">
        <v>1601</v>
      </c>
      <c r="D20" s="9">
        <v>16</v>
      </c>
      <c r="E20" s="9" t="s">
        <v>37</v>
      </c>
      <c r="F20" s="9">
        <v>2.9</v>
      </c>
      <c r="G20" s="10">
        <v>94.6</v>
      </c>
      <c r="H20" s="10">
        <v>25.27</v>
      </c>
      <c r="I20" s="10">
        <v>69.33</v>
      </c>
      <c r="J20" s="22">
        <f>J19+68</f>
        <v>10379</v>
      </c>
      <c r="K20" s="23">
        <f t="shared" si="0"/>
        <v>14162.027982114523</v>
      </c>
      <c r="L20" s="24">
        <f t="shared" si="1"/>
        <v>981853.39999999991</v>
      </c>
      <c r="M20" s="25" t="s">
        <v>20</v>
      </c>
      <c r="N20" s="25" t="s">
        <v>21</v>
      </c>
      <c r="O20" s="179"/>
    </row>
    <row r="21" spans="1:15" ht="30" customHeight="1">
      <c r="A21" s="8">
        <v>16</v>
      </c>
      <c r="B21" s="9" t="s">
        <v>64</v>
      </c>
      <c r="C21" s="9">
        <v>1701</v>
      </c>
      <c r="D21" s="9">
        <v>17</v>
      </c>
      <c r="E21" s="9" t="s">
        <v>37</v>
      </c>
      <c r="F21" s="9">
        <v>2.9</v>
      </c>
      <c r="G21" s="10">
        <v>94.6</v>
      </c>
      <c r="H21" s="10">
        <v>25.27</v>
      </c>
      <c r="I21" s="10">
        <v>69.33</v>
      </c>
      <c r="J21" s="22">
        <f>J20+48</f>
        <v>10427</v>
      </c>
      <c r="K21" s="23">
        <f t="shared" si="0"/>
        <v>14227.523438626857</v>
      </c>
      <c r="L21" s="24">
        <f t="shared" si="1"/>
        <v>986394.2</v>
      </c>
      <c r="M21" s="25" t="s">
        <v>20</v>
      </c>
      <c r="N21" s="25" t="s">
        <v>21</v>
      </c>
      <c r="O21" s="179"/>
    </row>
    <row r="22" spans="1:15" ht="30" customHeight="1">
      <c r="A22" s="11">
        <v>17</v>
      </c>
      <c r="B22" s="12" t="s">
        <v>64</v>
      </c>
      <c r="C22" s="12">
        <v>202</v>
      </c>
      <c r="D22" s="12">
        <v>2</v>
      </c>
      <c r="E22" s="12" t="s">
        <v>36</v>
      </c>
      <c r="F22" s="12">
        <v>2.9</v>
      </c>
      <c r="G22" s="13">
        <v>85.8</v>
      </c>
      <c r="H22" s="13">
        <v>22.92</v>
      </c>
      <c r="I22" s="13">
        <v>62.88</v>
      </c>
      <c r="J22" s="26">
        <v>9675</v>
      </c>
      <c r="K22" s="27">
        <f t="shared" si="0"/>
        <v>13201.574427480915</v>
      </c>
      <c r="L22" s="28">
        <f t="shared" si="1"/>
        <v>830115</v>
      </c>
      <c r="M22" s="29" t="s">
        <v>20</v>
      </c>
      <c r="N22" s="29" t="s">
        <v>21</v>
      </c>
      <c r="O22" s="179"/>
    </row>
    <row r="23" spans="1:15" ht="30" customHeight="1">
      <c r="A23" s="11">
        <v>18</v>
      </c>
      <c r="B23" s="12" t="s">
        <v>64</v>
      </c>
      <c r="C23" s="12">
        <v>302</v>
      </c>
      <c r="D23" s="12">
        <v>3</v>
      </c>
      <c r="E23" s="12" t="s">
        <v>36</v>
      </c>
      <c r="F23" s="12">
        <v>2.9</v>
      </c>
      <c r="G23" s="13">
        <v>85.8</v>
      </c>
      <c r="H23" s="13">
        <v>22.92</v>
      </c>
      <c r="I23" s="13">
        <v>62.88</v>
      </c>
      <c r="J23" s="26">
        <f>J22+38</f>
        <v>9713</v>
      </c>
      <c r="K23" s="27">
        <f t="shared" ref="K23:K70" si="2">L23/I23</f>
        <v>13253.425572519083</v>
      </c>
      <c r="L23" s="28">
        <f t="shared" si="1"/>
        <v>833375.4</v>
      </c>
      <c r="M23" s="29" t="s">
        <v>20</v>
      </c>
      <c r="N23" s="29" t="s">
        <v>21</v>
      </c>
      <c r="O23" s="179"/>
    </row>
    <row r="24" spans="1:15" ht="30" customHeight="1">
      <c r="A24" s="11">
        <v>19</v>
      </c>
      <c r="B24" s="12" t="s">
        <v>64</v>
      </c>
      <c r="C24" s="12">
        <v>402</v>
      </c>
      <c r="D24" s="12">
        <v>4</v>
      </c>
      <c r="E24" s="12" t="s">
        <v>36</v>
      </c>
      <c r="F24" s="12">
        <v>2.9</v>
      </c>
      <c r="G24" s="13">
        <v>85.8</v>
      </c>
      <c r="H24" s="13">
        <v>22.92</v>
      </c>
      <c r="I24" s="13">
        <v>62.88</v>
      </c>
      <c r="J24" s="26">
        <f>J23-20</f>
        <v>9693</v>
      </c>
      <c r="K24" s="27">
        <f t="shared" si="2"/>
        <v>13226.135496183206</v>
      </c>
      <c r="L24" s="28">
        <f t="shared" si="1"/>
        <v>831659.4</v>
      </c>
      <c r="M24" s="29" t="s">
        <v>20</v>
      </c>
      <c r="N24" s="29" t="s">
        <v>21</v>
      </c>
      <c r="O24" s="179"/>
    </row>
    <row r="25" spans="1:15" ht="30" customHeight="1">
      <c r="A25" s="11">
        <v>20</v>
      </c>
      <c r="B25" s="12" t="s">
        <v>64</v>
      </c>
      <c r="C25" s="12">
        <v>502</v>
      </c>
      <c r="D25" s="12">
        <v>5</v>
      </c>
      <c r="E25" s="12" t="s">
        <v>36</v>
      </c>
      <c r="F25" s="12">
        <v>2.9</v>
      </c>
      <c r="G25" s="13">
        <v>85.8</v>
      </c>
      <c r="H25" s="13">
        <v>22.92</v>
      </c>
      <c r="I25" s="13">
        <v>62.88</v>
      </c>
      <c r="J25" s="26">
        <f>J24+48</f>
        <v>9741</v>
      </c>
      <c r="K25" s="27">
        <f t="shared" si="2"/>
        <v>13291.631679389311</v>
      </c>
      <c r="L25" s="28">
        <f t="shared" si="1"/>
        <v>835777.79999999993</v>
      </c>
      <c r="M25" s="29" t="s">
        <v>20</v>
      </c>
      <c r="N25" s="29" t="s">
        <v>21</v>
      </c>
      <c r="O25" s="179"/>
    </row>
    <row r="26" spans="1:15" ht="30" customHeight="1">
      <c r="A26" s="11">
        <v>21</v>
      </c>
      <c r="B26" s="12" t="s">
        <v>64</v>
      </c>
      <c r="C26" s="12">
        <v>602</v>
      </c>
      <c r="D26" s="12">
        <v>6</v>
      </c>
      <c r="E26" s="12" t="s">
        <v>36</v>
      </c>
      <c r="F26" s="12">
        <v>2.9</v>
      </c>
      <c r="G26" s="13">
        <v>85.8</v>
      </c>
      <c r="H26" s="13">
        <v>22.92</v>
      </c>
      <c r="I26" s="13">
        <v>62.88</v>
      </c>
      <c r="J26" s="26">
        <f>J25+58</f>
        <v>9799</v>
      </c>
      <c r="K26" s="27">
        <f t="shared" si="2"/>
        <v>13370.772900763357</v>
      </c>
      <c r="L26" s="28">
        <f t="shared" si="1"/>
        <v>840754.2</v>
      </c>
      <c r="M26" s="29" t="s">
        <v>20</v>
      </c>
      <c r="N26" s="29" t="s">
        <v>21</v>
      </c>
      <c r="O26" s="179"/>
    </row>
    <row r="27" spans="1:15" ht="30" customHeight="1">
      <c r="A27" s="11">
        <v>22</v>
      </c>
      <c r="B27" s="12" t="s">
        <v>64</v>
      </c>
      <c r="C27" s="12">
        <v>702</v>
      </c>
      <c r="D27" s="12">
        <v>7</v>
      </c>
      <c r="E27" s="12" t="s">
        <v>36</v>
      </c>
      <c r="F27" s="12">
        <v>2.9</v>
      </c>
      <c r="G27" s="13">
        <v>85.8</v>
      </c>
      <c r="H27" s="13">
        <v>22.92</v>
      </c>
      <c r="I27" s="13">
        <v>62.88</v>
      </c>
      <c r="J27" s="26">
        <f>J26+58</f>
        <v>9857</v>
      </c>
      <c r="K27" s="27">
        <f t="shared" si="2"/>
        <v>13449.914122137403</v>
      </c>
      <c r="L27" s="28">
        <f t="shared" si="1"/>
        <v>845730.6</v>
      </c>
      <c r="M27" s="29" t="s">
        <v>20</v>
      </c>
      <c r="N27" s="29" t="s">
        <v>21</v>
      </c>
      <c r="O27" s="179"/>
    </row>
    <row r="28" spans="1:15" ht="30" customHeight="1">
      <c r="A28" s="11">
        <v>23</v>
      </c>
      <c r="B28" s="12" t="s">
        <v>64</v>
      </c>
      <c r="C28" s="12">
        <v>802</v>
      </c>
      <c r="D28" s="12">
        <v>8</v>
      </c>
      <c r="E28" s="12" t="s">
        <v>36</v>
      </c>
      <c r="F28" s="12">
        <v>2.9</v>
      </c>
      <c r="G28" s="13">
        <v>85.8</v>
      </c>
      <c r="H28" s="13">
        <v>22.92</v>
      </c>
      <c r="I28" s="13">
        <v>62.88</v>
      </c>
      <c r="J28" s="26">
        <f>J27+48</f>
        <v>9905</v>
      </c>
      <c r="K28" s="27">
        <f t="shared" si="2"/>
        <v>13515.41030534351</v>
      </c>
      <c r="L28" s="28">
        <f t="shared" si="1"/>
        <v>849849</v>
      </c>
      <c r="M28" s="29" t="s">
        <v>20</v>
      </c>
      <c r="N28" s="29" t="s">
        <v>21</v>
      </c>
      <c r="O28" s="179"/>
    </row>
    <row r="29" spans="1:15" ht="30" customHeight="1">
      <c r="A29" s="11">
        <v>24</v>
      </c>
      <c r="B29" s="12" t="s">
        <v>64</v>
      </c>
      <c r="C29" s="12">
        <v>902</v>
      </c>
      <c r="D29" s="12">
        <v>9</v>
      </c>
      <c r="E29" s="12" t="s">
        <v>36</v>
      </c>
      <c r="F29" s="12">
        <v>2.9</v>
      </c>
      <c r="G29" s="13">
        <v>85.8</v>
      </c>
      <c r="H29" s="13">
        <v>22.92</v>
      </c>
      <c r="I29" s="13">
        <v>62.88</v>
      </c>
      <c r="J29" s="26">
        <f>J28+58</f>
        <v>9963</v>
      </c>
      <c r="K29" s="27">
        <f t="shared" si="2"/>
        <v>13594.551526717558</v>
      </c>
      <c r="L29" s="28">
        <f t="shared" si="1"/>
        <v>854825.4</v>
      </c>
      <c r="M29" s="29" t="s">
        <v>20</v>
      </c>
      <c r="N29" s="29" t="s">
        <v>21</v>
      </c>
      <c r="O29" s="179"/>
    </row>
    <row r="30" spans="1:15" ht="30" customHeight="1">
      <c r="A30" s="11">
        <v>25</v>
      </c>
      <c r="B30" s="12" t="s">
        <v>64</v>
      </c>
      <c r="C30" s="12">
        <v>1002</v>
      </c>
      <c r="D30" s="12">
        <v>10</v>
      </c>
      <c r="E30" s="12" t="s">
        <v>36</v>
      </c>
      <c r="F30" s="12">
        <v>2.9</v>
      </c>
      <c r="G30" s="13">
        <v>85.8</v>
      </c>
      <c r="H30" s="13">
        <v>22.92</v>
      </c>
      <c r="I30" s="13">
        <v>62.88</v>
      </c>
      <c r="J30" s="26">
        <f>J29+68</f>
        <v>10031</v>
      </c>
      <c r="K30" s="27">
        <f t="shared" si="2"/>
        <v>13687.337786259541</v>
      </c>
      <c r="L30" s="28">
        <f t="shared" si="1"/>
        <v>860659.79999999993</v>
      </c>
      <c r="M30" s="29" t="s">
        <v>20</v>
      </c>
      <c r="N30" s="29" t="s">
        <v>21</v>
      </c>
      <c r="O30" s="179"/>
    </row>
    <row r="31" spans="1:15" ht="30" customHeight="1">
      <c r="A31" s="11">
        <v>26</v>
      </c>
      <c r="B31" s="12" t="s">
        <v>64</v>
      </c>
      <c r="C31" s="12">
        <v>1102</v>
      </c>
      <c r="D31" s="12">
        <v>11</v>
      </c>
      <c r="E31" s="12" t="s">
        <v>36</v>
      </c>
      <c r="F31" s="12">
        <v>2.9</v>
      </c>
      <c r="G31" s="13">
        <v>85.8</v>
      </c>
      <c r="H31" s="13">
        <v>22.92</v>
      </c>
      <c r="I31" s="13">
        <v>62.88</v>
      </c>
      <c r="J31" s="26">
        <f>J30+58</f>
        <v>10089</v>
      </c>
      <c r="K31" s="27">
        <f t="shared" si="2"/>
        <v>13766.479007633587</v>
      </c>
      <c r="L31" s="28">
        <f t="shared" si="1"/>
        <v>865636.2</v>
      </c>
      <c r="M31" s="29" t="s">
        <v>20</v>
      </c>
      <c r="N31" s="29" t="s">
        <v>21</v>
      </c>
      <c r="O31" s="179"/>
    </row>
    <row r="32" spans="1:15" ht="30" customHeight="1">
      <c r="A32" s="11">
        <v>27</v>
      </c>
      <c r="B32" s="12" t="s">
        <v>64</v>
      </c>
      <c r="C32" s="12">
        <v>1202</v>
      </c>
      <c r="D32" s="12">
        <v>12</v>
      </c>
      <c r="E32" s="12" t="s">
        <v>36</v>
      </c>
      <c r="F32" s="12">
        <v>2.9</v>
      </c>
      <c r="G32" s="13">
        <v>85.8</v>
      </c>
      <c r="H32" s="13">
        <v>22.92</v>
      </c>
      <c r="I32" s="13">
        <v>62.88</v>
      </c>
      <c r="J32" s="26">
        <f>J31+58</f>
        <v>10147</v>
      </c>
      <c r="K32" s="27">
        <f t="shared" si="2"/>
        <v>13845.620229007633</v>
      </c>
      <c r="L32" s="28">
        <f t="shared" si="1"/>
        <v>870612.6</v>
      </c>
      <c r="M32" s="29" t="s">
        <v>20</v>
      </c>
      <c r="N32" s="29" t="s">
        <v>21</v>
      </c>
      <c r="O32" s="179"/>
    </row>
    <row r="33" spans="1:15" ht="30" customHeight="1">
      <c r="A33" s="11">
        <v>28</v>
      </c>
      <c r="B33" s="12" t="s">
        <v>64</v>
      </c>
      <c r="C33" s="12">
        <v>1302</v>
      </c>
      <c r="D33" s="12">
        <v>13</v>
      </c>
      <c r="E33" s="12" t="s">
        <v>36</v>
      </c>
      <c r="F33" s="12">
        <v>2.9</v>
      </c>
      <c r="G33" s="13">
        <v>85.8</v>
      </c>
      <c r="H33" s="13">
        <v>22.92</v>
      </c>
      <c r="I33" s="13">
        <v>62.88</v>
      </c>
      <c r="J33" s="26">
        <f>J32+58</f>
        <v>10205</v>
      </c>
      <c r="K33" s="27">
        <f t="shared" si="2"/>
        <v>13924.761450381679</v>
      </c>
      <c r="L33" s="28">
        <f t="shared" si="1"/>
        <v>875589</v>
      </c>
      <c r="M33" s="29" t="s">
        <v>20</v>
      </c>
      <c r="N33" s="29" t="s">
        <v>21</v>
      </c>
      <c r="O33" s="179"/>
    </row>
    <row r="34" spans="1:15" ht="30" customHeight="1">
      <c r="A34" s="11">
        <v>29</v>
      </c>
      <c r="B34" s="12" t="s">
        <v>64</v>
      </c>
      <c r="C34" s="12">
        <v>1402</v>
      </c>
      <c r="D34" s="12">
        <v>14</v>
      </c>
      <c r="E34" s="12" t="s">
        <v>36</v>
      </c>
      <c r="F34" s="12">
        <v>2.9</v>
      </c>
      <c r="G34" s="13">
        <v>85.8</v>
      </c>
      <c r="H34" s="13">
        <v>22.92</v>
      </c>
      <c r="I34" s="13">
        <v>62.88</v>
      </c>
      <c r="J34" s="26">
        <f>J33-30</f>
        <v>10175</v>
      </c>
      <c r="K34" s="27">
        <f t="shared" si="2"/>
        <v>13883.826335877862</v>
      </c>
      <c r="L34" s="28">
        <f t="shared" si="1"/>
        <v>873015</v>
      </c>
      <c r="M34" s="29" t="s">
        <v>20</v>
      </c>
      <c r="N34" s="29" t="s">
        <v>21</v>
      </c>
      <c r="O34" s="179"/>
    </row>
    <row r="35" spans="1:15" ht="30" customHeight="1">
      <c r="A35" s="11">
        <v>30</v>
      </c>
      <c r="B35" s="12" t="s">
        <v>64</v>
      </c>
      <c r="C35" s="12">
        <v>1502</v>
      </c>
      <c r="D35" s="12">
        <v>15</v>
      </c>
      <c r="E35" s="12" t="s">
        <v>36</v>
      </c>
      <c r="F35" s="12">
        <v>2.9</v>
      </c>
      <c r="G35" s="13">
        <v>85.8</v>
      </c>
      <c r="H35" s="13">
        <v>22.92</v>
      </c>
      <c r="I35" s="13">
        <v>62.88</v>
      </c>
      <c r="J35" s="26">
        <f>J34+68</f>
        <v>10243</v>
      </c>
      <c r="K35" s="27">
        <f t="shared" si="2"/>
        <v>13976.612595419847</v>
      </c>
      <c r="L35" s="28">
        <f t="shared" si="1"/>
        <v>878849.4</v>
      </c>
      <c r="M35" s="29" t="s">
        <v>20</v>
      </c>
      <c r="N35" s="29" t="s">
        <v>21</v>
      </c>
      <c r="O35" s="179"/>
    </row>
    <row r="36" spans="1:15" ht="30" customHeight="1">
      <c r="A36" s="11">
        <v>31</v>
      </c>
      <c r="B36" s="12" t="s">
        <v>64</v>
      </c>
      <c r="C36" s="12">
        <v>1602</v>
      </c>
      <c r="D36" s="12">
        <v>16</v>
      </c>
      <c r="E36" s="12" t="s">
        <v>36</v>
      </c>
      <c r="F36" s="12">
        <v>2.9</v>
      </c>
      <c r="G36" s="13">
        <v>85.8</v>
      </c>
      <c r="H36" s="13">
        <v>22.92</v>
      </c>
      <c r="I36" s="13">
        <v>62.88</v>
      </c>
      <c r="J36" s="26">
        <f>J35+68</f>
        <v>10311</v>
      </c>
      <c r="K36" s="27">
        <f t="shared" si="2"/>
        <v>14069.39885496183</v>
      </c>
      <c r="L36" s="28">
        <f t="shared" si="1"/>
        <v>884683.79999999993</v>
      </c>
      <c r="M36" s="29" t="s">
        <v>20</v>
      </c>
      <c r="N36" s="29" t="s">
        <v>21</v>
      </c>
      <c r="O36" s="179"/>
    </row>
    <row r="37" spans="1:15" ht="30" customHeight="1">
      <c r="A37" s="11">
        <v>32</v>
      </c>
      <c r="B37" s="12" t="s">
        <v>64</v>
      </c>
      <c r="C37" s="12">
        <v>1702</v>
      </c>
      <c r="D37" s="12">
        <v>17</v>
      </c>
      <c r="E37" s="12" t="s">
        <v>36</v>
      </c>
      <c r="F37" s="12">
        <v>2.9</v>
      </c>
      <c r="G37" s="13">
        <v>85.8</v>
      </c>
      <c r="H37" s="13">
        <v>22.92</v>
      </c>
      <c r="I37" s="13">
        <v>62.88</v>
      </c>
      <c r="J37" s="26">
        <f>J36+68</f>
        <v>10379</v>
      </c>
      <c r="K37" s="27">
        <f t="shared" si="2"/>
        <v>14162.185114503816</v>
      </c>
      <c r="L37" s="28">
        <f t="shared" si="1"/>
        <v>890518.2</v>
      </c>
      <c r="M37" s="29" t="s">
        <v>20</v>
      </c>
      <c r="N37" s="29" t="s">
        <v>21</v>
      </c>
      <c r="O37" s="179"/>
    </row>
    <row r="38" spans="1:15" ht="30" customHeight="1">
      <c r="A38" s="14">
        <v>33</v>
      </c>
      <c r="B38" s="15" t="s">
        <v>64</v>
      </c>
      <c r="C38" s="15">
        <v>203</v>
      </c>
      <c r="D38" s="15">
        <v>2</v>
      </c>
      <c r="E38" s="15" t="s">
        <v>36</v>
      </c>
      <c r="F38" s="15">
        <v>2.9</v>
      </c>
      <c r="G38" s="16">
        <v>85.8</v>
      </c>
      <c r="H38" s="16">
        <v>22.92</v>
      </c>
      <c r="I38" s="16">
        <v>62.88</v>
      </c>
      <c r="J38" s="30">
        <v>9695</v>
      </c>
      <c r="K38" s="31">
        <f t="shared" si="2"/>
        <v>13228.864503816794</v>
      </c>
      <c r="L38" s="32">
        <f t="shared" si="1"/>
        <v>831831</v>
      </c>
      <c r="M38" s="33" t="s">
        <v>20</v>
      </c>
      <c r="N38" s="33" t="s">
        <v>21</v>
      </c>
      <c r="O38" s="179"/>
    </row>
    <row r="39" spans="1:15" ht="30" customHeight="1">
      <c r="A39" s="14">
        <v>34</v>
      </c>
      <c r="B39" s="15" t="s">
        <v>64</v>
      </c>
      <c r="C39" s="15">
        <v>303</v>
      </c>
      <c r="D39" s="15">
        <v>3</v>
      </c>
      <c r="E39" s="15" t="s">
        <v>36</v>
      </c>
      <c r="F39" s="15">
        <v>2.9</v>
      </c>
      <c r="G39" s="16">
        <v>85.8</v>
      </c>
      <c r="H39" s="16">
        <v>22.92</v>
      </c>
      <c r="I39" s="16">
        <v>62.88</v>
      </c>
      <c r="J39" s="30">
        <f>J38+38</f>
        <v>9733</v>
      </c>
      <c r="K39" s="31">
        <f t="shared" si="2"/>
        <v>13280.715648854961</v>
      </c>
      <c r="L39" s="32">
        <f t="shared" si="1"/>
        <v>835091.4</v>
      </c>
      <c r="M39" s="33" t="s">
        <v>20</v>
      </c>
      <c r="N39" s="33" t="s">
        <v>21</v>
      </c>
      <c r="O39" s="179"/>
    </row>
    <row r="40" spans="1:15" ht="30" customHeight="1">
      <c r="A40" s="14">
        <v>35</v>
      </c>
      <c r="B40" s="15" t="s">
        <v>64</v>
      </c>
      <c r="C40" s="15">
        <v>403</v>
      </c>
      <c r="D40" s="15">
        <v>4</v>
      </c>
      <c r="E40" s="15" t="s">
        <v>36</v>
      </c>
      <c r="F40" s="15">
        <v>2.9</v>
      </c>
      <c r="G40" s="16">
        <v>85.8</v>
      </c>
      <c r="H40" s="16">
        <v>22.92</v>
      </c>
      <c r="I40" s="16">
        <v>62.88</v>
      </c>
      <c r="J40" s="30">
        <f>J39-20</f>
        <v>9713</v>
      </c>
      <c r="K40" s="31">
        <f t="shared" si="2"/>
        <v>13253.425572519083</v>
      </c>
      <c r="L40" s="32">
        <f t="shared" si="1"/>
        <v>833375.4</v>
      </c>
      <c r="M40" s="33" t="s">
        <v>20</v>
      </c>
      <c r="N40" s="33" t="s">
        <v>21</v>
      </c>
      <c r="O40" s="179"/>
    </row>
    <row r="41" spans="1:15" ht="30" customHeight="1">
      <c r="A41" s="14">
        <v>36</v>
      </c>
      <c r="B41" s="15" t="s">
        <v>64</v>
      </c>
      <c r="C41" s="15">
        <v>503</v>
      </c>
      <c r="D41" s="15">
        <v>5</v>
      </c>
      <c r="E41" s="15" t="s">
        <v>36</v>
      </c>
      <c r="F41" s="15">
        <v>2.9</v>
      </c>
      <c r="G41" s="16">
        <v>85.8</v>
      </c>
      <c r="H41" s="16">
        <v>22.92</v>
      </c>
      <c r="I41" s="16">
        <v>62.88</v>
      </c>
      <c r="J41" s="30">
        <f>J40+38</f>
        <v>9751</v>
      </c>
      <c r="K41" s="31">
        <f t="shared" si="2"/>
        <v>13305.27671755725</v>
      </c>
      <c r="L41" s="32">
        <f t="shared" si="1"/>
        <v>836635.79999999993</v>
      </c>
      <c r="M41" s="33" t="s">
        <v>20</v>
      </c>
      <c r="N41" s="33" t="s">
        <v>21</v>
      </c>
      <c r="O41" s="179"/>
    </row>
    <row r="42" spans="1:15" ht="30" customHeight="1">
      <c r="A42" s="14">
        <v>37</v>
      </c>
      <c r="B42" s="15" t="s">
        <v>64</v>
      </c>
      <c r="C42" s="15">
        <v>603</v>
      </c>
      <c r="D42" s="15">
        <v>6</v>
      </c>
      <c r="E42" s="15" t="s">
        <v>36</v>
      </c>
      <c r="F42" s="15">
        <v>2.9</v>
      </c>
      <c r="G42" s="16">
        <v>85.8</v>
      </c>
      <c r="H42" s="16">
        <v>22.92</v>
      </c>
      <c r="I42" s="16">
        <v>62.88</v>
      </c>
      <c r="J42" s="30">
        <f>J41+38</f>
        <v>9789</v>
      </c>
      <c r="K42" s="31">
        <f t="shared" si="2"/>
        <v>13357.127862595418</v>
      </c>
      <c r="L42" s="32">
        <f t="shared" si="1"/>
        <v>839896.2</v>
      </c>
      <c r="M42" s="33" t="s">
        <v>20</v>
      </c>
      <c r="N42" s="33" t="s">
        <v>21</v>
      </c>
      <c r="O42" s="179"/>
    </row>
    <row r="43" spans="1:15" ht="30" customHeight="1">
      <c r="A43" s="14">
        <v>38</v>
      </c>
      <c r="B43" s="15" t="s">
        <v>64</v>
      </c>
      <c r="C43" s="15">
        <v>703</v>
      </c>
      <c r="D43" s="15">
        <v>7</v>
      </c>
      <c r="E43" s="15" t="s">
        <v>36</v>
      </c>
      <c r="F43" s="15">
        <v>2.9</v>
      </c>
      <c r="G43" s="16">
        <v>85.8</v>
      </c>
      <c r="H43" s="16">
        <v>22.92</v>
      </c>
      <c r="I43" s="16">
        <v>62.88</v>
      </c>
      <c r="J43" s="30">
        <f>J42+48</f>
        <v>9837</v>
      </c>
      <c r="K43" s="31">
        <f t="shared" si="2"/>
        <v>13422.624045801525</v>
      </c>
      <c r="L43" s="32">
        <f t="shared" si="1"/>
        <v>844014.6</v>
      </c>
      <c r="M43" s="33" t="s">
        <v>20</v>
      </c>
      <c r="N43" s="33" t="s">
        <v>21</v>
      </c>
      <c r="O43" s="179"/>
    </row>
    <row r="44" spans="1:15" ht="30" customHeight="1">
      <c r="A44" s="14">
        <v>39</v>
      </c>
      <c r="B44" s="15" t="s">
        <v>64</v>
      </c>
      <c r="C44" s="15">
        <v>803</v>
      </c>
      <c r="D44" s="15">
        <v>8</v>
      </c>
      <c r="E44" s="15" t="s">
        <v>36</v>
      </c>
      <c r="F44" s="15">
        <v>2.9</v>
      </c>
      <c r="G44" s="16">
        <v>85.8</v>
      </c>
      <c r="H44" s="16">
        <v>22.92</v>
      </c>
      <c r="I44" s="16">
        <v>62.88</v>
      </c>
      <c r="J44" s="30">
        <f>J43+58</f>
        <v>9895</v>
      </c>
      <c r="K44" s="31">
        <f t="shared" si="2"/>
        <v>13501.765267175571</v>
      </c>
      <c r="L44" s="32">
        <f t="shared" si="1"/>
        <v>848991</v>
      </c>
      <c r="M44" s="33" t="s">
        <v>20</v>
      </c>
      <c r="N44" s="33" t="s">
        <v>21</v>
      </c>
      <c r="O44" s="179"/>
    </row>
    <row r="45" spans="1:15" ht="30" customHeight="1">
      <c r="A45" s="14">
        <v>40</v>
      </c>
      <c r="B45" s="15" t="s">
        <v>64</v>
      </c>
      <c r="C45" s="15">
        <v>903</v>
      </c>
      <c r="D45" s="15">
        <v>9</v>
      </c>
      <c r="E45" s="15" t="s">
        <v>36</v>
      </c>
      <c r="F45" s="15">
        <v>2.9</v>
      </c>
      <c r="G45" s="16">
        <v>85.8</v>
      </c>
      <c r="H45" s="16">
        <v>22.92</v>
      </c>
      <c r="I45" s="16">
        <v>62.88</v>
      </c>
      <c r="J45" s="30">
        <f>J44+48</f>
        <v>9943</v>
      </c>
      <c r="K45" s="31">
        <f t="shared" si="2"/>
        <v>13567.261450381679</v>
      </c>
      <c r="L45" s="32">
        <f t="shared" si="1"/>
        <v>853109.4</v>
      </c>
      <c r="M45" s="33" t="s">
        <v>20</v>
      </c>
      <c r="N45" s="33" t="s">
        <v>21</v>
      </c>
      <c r="O45" s="179"/>
    </row>
    <row r="46" spans="1:15" ht="30" customHeight="1">
      <c r="A46" s="14">
        <v>41</v>
      </c>
      <c r="B46" s="15" t="s">
        <v>64</v>
      </c>
      <c r="C46" s="15">
        <v>1003</v>
      </c>
      <c r="D46" s="15">
        <v>10</v>
      </c>
      <c r="E46" s="15" t="s">
        <v>36</v>
      </c>
      <c r="F46" s="15">
        <v>2.9</v>
      </c>
      <c r="G46" s="16">
        <v>85.8</v>
      </c>
      <c r="H46" s="16">
        <v>22.92</v>
      </c>
      <c r="I46" s="16">
        <v>62.88</v>
      </c>
      <c r="J46" s="30">
        <f>J45+88</f>
        <v>10031</v>
      </c>
      <c r="K46" s="31">
        <f t="shared" si="2"/>
        <v>13687.337786259541</v>
      </c>
      <c r="L46" s="32">
        <f t="shared" si="1"/>
        <v>860659.79999999993</v>
      </c>
      <c r="M46" s="33" t="s">
        <v>20</v>
      </c>
      <c r="N46" s="33" t="s">
        <v>21</v>
      </c>
      <c r="O46" s="179"/>
    </row>
    <row r="47" spans="1:15" ht="30" customHeight="1">
      <c r="A47" s="14">
        <v>42</v>
      </c>
      <c r="B47" s="15" t="s">
        <v>64</v>
      </c>
      <c r="C47" s="15">
        <v>1103</v>
      </c>
      <c r="D47" s="15">
        <v>11</v>
      </c>
      <c r="E47" s="15" t="s">
        <v>36</v>
      </c>
      <c r="F47" s="15">
        <v>2.9</v>
      </c>
      <c r="G47" s="16">
        <v>85.8</v>
      </c>
      <c r="H47" s="16">
        <v>22.92</v>
      </c>
      <c r="I47" s="16">
        <v>62.88</v>
      </c>
      <c r="J47" s="30">
        <f>J46+88</f>
        <v>10119</v>
      </c>
      <c r="K47" s="31">
        <f t="shared" si="2"/>
        <v>13807.414122137403</v>
      </c>
      <c r="L47" s="32">
        <f t="shared" si="1"/>
        <v>868210.2</v>
      </c>
      <c r="M47" s="33" t="s">
        <v>20</v>
      </c>
      <c r="N47" s="33" t="s">
        <v>21</v>
      </c>
      <c r="O47" s="179"/>
    </row>
    <row r="48" spans="1:15" ht="30" customHeight="1">
      <c r="A48" s="14">
        <v>43</v>
      </c>
      <c r="B48" s="15" t="s">
        <v>64</v>
      </c>
      <c r="C48" s="15">
        <v>1203</v>
      </c>
      <c r="D48" s="15">
        <v>12</v>
      </c>
      <c r="E48" s="15" t="s">
        <v>36</v>
      </c>
      <c r="F48" s="15">
        <v>2.9</v>
      </c>
      <c r="G48" s="16">
        <v>85.8</v>
      </c>
      <c r="H48" s="16">
        <v>22.92</v>
      </c>
      <c r="I48" s="16">
        <v>62.88</v>
      </c>
      <c r="J48" s="30">
        <f>J47+88</f>
        <v>10207</v>
      </c>
      <c r="K48" s="31">
        <f t="shared" si="2"/>
        <v>13927.490458015267</v>
      </c>
      <c r="L48" s="32">
        <f t="shared" si="1"/>
        <v>875760.6</v>
      </c>
      <c r="M48" s="33" t="s">
        <v>20</v>
      </c>
      <c r="N48" s="33" t="s">
        <v>21</v>
      </c>
      <c r="O48" s="179"/>
    </row>
    <row r="49" spans="1:15" ht="30" customHeight="1">
      <c r="A49" s="14">
        <v>44</v>
      </c>
      <c r="B49" s="15" t="s">
        <v>64</v>
      </c>
      <c r="C49" s="15">
        <v>1303</v>
      </c>
      <c r="D49" s="15">
        <v>13</v>
      </c>
      <c r="E49" s="15" t="s">
        <v>36</v>
      </c>
      <c r="F49" s="15">
        <v>2.9</v>
      </c>
      <c r="G49" s="16">
        <v>85.8</v>
      </c>
      <c r="H49" s="16">
        <v>22.92</v>
      </c>
      <c r="I49" s="16">
        <v>62.88</v>
      </c>
      <c r="J49" s="30">
        <f>J48+68</f>
        <v>10275</v>
      </c>
      <c r="K49" s="31">
        <f t="shared" si="2"/>
        <v>14020.276717557252</v>
      </c>
      <c r="L49" s="32">
        <f t="shared" si="1"/>
        <v>881595</v>
      </c>
      <c r="M49" s="33" t="s">
        <v>20</v>
      </c>
      <c r="N49" s="33" t="s">
        <v>21</v>
      </c>
      <c r="O49" s="179"/>
    </row>
    <row r="50" spans="1:15" ht="30" customHeight="1">
      <c r="A50" s="14">
        <v>45</v>
      </c>
      <c r="B50" s="15" t="s">
        <v>64</v>
      </c>
      <c r="C50" s="15">
        <v>1403</v>
      </c>
      <c r="D50" s="15">
        <v>14</v>
      </c>
      <c r="E50" s="15" t="s">
        <v>36</v>
      </c>
      <c r="F50" s="15">
        <v>2.9</v>
      </c>
      <c r="G50" s="16">
        <v>85.8</v>
      </c>
      <c r="H50" s="16">
        <v>22.92</v>
      </c>
      <c r="I50" s="16">
        <v>62.88</v>
      </c>
      <c r="J50" s="30">
        <f>J49+48</f>
        <v>10323</v>
      </c>
      <c r="K50" s="31">
        <f t="shared" si="2"/>
        <v>14085.772900763359</v>
      </c>
      <c r="L50" s="32">
        <f t="shared" si="1"/>
        <v>885713.4</v>
      </c>
      <c r="M50" s="33" t="s">
        <v>20</v>
      </c>
      <c r="N50" s="33" t="s">
        <v>21</v>
      </c>
      <c r="O50" s="179"/>
    </row>
    <row r="51" spans="1:15" ht="30" customHeight="1">
      <c r="A51" s="14">
        <v>46</v>
      </c>
      <c r="B51" s="15" t="s">
        <v>64</v>
      </c>
      <c r="C51" s="15">
        <v>1503</v>
      </c>
      <c r="D51" s="15">
        <v>15</v>
      </c>
      <c r="E51" s="15" t="s">
        <v>36</v>
      </c>
      <c r="F51" s="15">
        <v>2.9</v>
      </c>
      <c r="G51" s="16">
        <v>85.8</v>
      </c>
      <c r="H51" s="16">
        <v>22.92</v>
      </c>
      <c r="I51" s="16">
        <v>62.88</v>
      </c>
      <c r="J51" s="30">
        <f>J50+48</f>
        <v>10371</v>
      </c>
      <c r="K51" s="31">
        <f t="shared" si="2"/>
        <v>14151.269083969464</v>
      </c>
      <c r="L51" s="32">
        <f t="shared" si="1"/>
        <v>889831.79999999993</v>
      </c>
      <c r="M51" s="33" t="s">
        <v>20</v>
      </c>
      <c r="N51" s="33" t="s">
        <v>21</v>
      </c>
      <c r="O51" s="179"/>
    </row>
    <row r="52" spans="1:15" ht="30" customHeight="1">
      <c r="A52" s="14">
        <v>47</v>
      </c>
      <c r="B52" s="15" t="s">
        <v>64</v>
      </c>
      <c r="C52" s="15">
        <v>1603</v>
      </c>
      <c r="D52" s="15">
        <v>16</v>
      </c>
      <c r="E52" s="15" t="s">
        <v>36</v>
      </c>
      <c r="F52" s="15">
        <v>2.9</v>
      </c>
      <c r="G52" s="16">
        <v>85.8</v>
      </c>
      <c r="H52" s="16">
        <v>22.92</v>
      </c>
      <c r="I52" s="16">
        <v>62.88</v>
      </c>
      <c r="J52" s="30">
        <f>J51+48</f>
        <v>10419</v>
      </c>
      <c r="K52" s="31">
        <f t="shared" si="2"/>
        <v>14216.765267175571</v>
      </c>
      <c r="L52" s="32">
        <f t="shared" si="1"/>
        <v>893950.2</v>
      </c>
      <c r="M52" s="33" t="s">
        <v>20</v>
      </c>
      <c r="N52" s="33" t="s">
        <v>21</v>
      </c>
      <c r="O52" s="179"/>
    </row>
    <row r="53" spans="1:15" ht="30" customHeight="1">
      <c r="A53" s="14">
        <v>48</v>
      </c>
      <c r="B53" s="15" t="s">
        <v>64</v>
      </c>
      <c r="C53" s="15">
        <v>1703</v>
      </c>
      <c r="D53" s="15">
        <v>17</v>
      </c>
      <c r="E53" s="15" t="s">
        <v>36</v>
      </c>
      <c r="F53" s="15">
        <v>2.9</v>
      </c>
      <c r="G53" s="16">
        <v>62.88</v>
      </c>
      <c r="H53" s="16">
        <v>22.92</v>
      </c>
      <c r="I53" s="16">
        <v>62.88</v>
      </c>
      <c r="J53" s="30">
        <f>J52+48</f>
        <v>10467</v>
      </c>
      <c r="K53" s="31">
        <f t="shared" si="2"/>
        <v>10467</v>
      </c>
      <c r="L53" s="32">
        <f t="shared" si="1"/>
        <v>658164.96000000008</v>
      </c>
      <c r="M53" s="33" t="s">
        <v>20</v>
      </c>
      <c r="N53" s="33" t="s">
        <v>21</v>
      </c>
      <c r="O53" s="179"/>
    </row>
    <row r="54" spans="1:15" ht="30" customHeight="1">
      <c r="A54" s="17">
        <v>49</v>
      </c>
      <c r="B54" s="18" t="s">
        <v>64</v>
      </c>
      <c r="C54" s="18">
        <v>204</v>
      </c>
      <c r="D54" s="18">
        <v>2</v>
      </c>
      <c r="E54" s="18" t="s">
        <v>37</v>
      </c>
      <c r="F54" s="18">
        <v>2.9</v>
      </c>
      <c r="G54" s="19">
        <v>94.6</v>
      </c>
      <c r="H54" s="19">
        <v>25.27</v>
      </c>
      <c r="I54" s="19">
        <v>69.33</v>
      </c>
      <c r="J54" s="34">
        <v>9725</v>
      </c>
      <c r="K54" s="35">
        <f t="shared" si="2"/>
        <v>13269.652387133998</v>
      </c>
      <c r="L54" s="36">
        <f t="shared" si="1"/>
        <v>919985</v>
      </c>
      <c r="M54" s="37" t="s">
        <v>20</v>
      </c>
      <c r="N54" s="37" t="s">
        <v>21</v>
      </c>
      <c r="O54" s="179"/>
    </row>
    <row r="55" spans="1:15" ht="30" customHeight="1">
      <c r="A55" s="17">
        <v>50</v>
      </c>
      <c r="B55" s="18" t="s">
        <v>64</v>
      </c>
      <c r="C55" s="18">
        <v>304</v>
      </c>
      <c r="D55" s="18">
        <v>3</v>
      </c>
      <c r="E55" s="18" t="s">
        <v>37</v>
      </c>
      <c r="F55" s="18">
        <v>2.9</v>
      </c>
      <c r="G55" s="19">
        <v>94.6</v>
      </c>
      <c r="H55" s="19">
        <v>25.27</v>
      </c>
      <c r="I55" s="19">
        <v>69.33</v>
      </c>
      <c r="J55" s="34">
        <f>J54+28</f>
        <v>9753</v>
      </c>
      <c r="K55" s="35">
        <f t="shared" si="2"/>
        <v>13307.858070099523</v>
      </c>
      <c r="L55" s="36">
        <f t="shared" si="1"/>
        <v>922633.79999999993</v>
      </c>
      <c r="M55" s="37" t="s">
        <v>20</v>
      </c>
      <c r="N55" s="37" t="s">
        <v>21</v>
      </c>
      <c r="O55" s="179"/>
    </row>
    <row r="56" spans="1:15" ht="30" customHeight="1">
      <c r="A56" s="17">
        <v>51</v>
      </c>
      <c r="B56" s="18" t="s">
        <v>64</v>
      </c>
      <c r="C56" s="18">
        <v>404</v>
      </c>
      <c r="D56" s="18">
        <v>4</v>
      </c>
      <c r="E56" s="18" t="s">
        <v>37</v>
      </c>
      <c r="F56" s="18">
        <v>2.9</v>
      </c>
      <c r="G56" s="19">
        <v>94.6</v>
      </c>
      <c r="H56" s="19">
        <v>25.27</v>
      </c>
      <c r="I56" s="19">
        <v>69.33</v>
      </c>
      <c r="J56" s="34">
        <f>J55-20</f>
        <v>9733</v>
      </c>
      <c r="K56" s="35">
        <f t="shared" si="2"/>
        <v>13280.568296552718</v>
      </c>
      <c r="L56" s="36">
        <f t="shared" si="1"/>
        <v>920741.79999999993</v>
      </c>
      <c r="M56" s="37" t="s">
        <v>20</v>
      </c>
      <c r="N56" s="37" t="s">
        <v>21</v>
      </c>
      <c r="O56" s="179"/>
    </row>
    <row r="57" spans="1:15" ht="30" customHeight="1">
      <c r="A57" s="17">
        <v>52</v>
      </c>
      <c r="B57" s="18" t="s">
        <v>64</v>
      </c>
      <c r="C57" s="18">
        <v>504</v>
      </c>
      <c r="D57" s="18">
        <v>5</v>
      </c>
      <c r="E57" s="18" t="s">
        <v>37</v>
      </c>
      <c r="F57" s="18">
        <v>2.9</v>
      </c>
      <c r="G57" s="19">
        <v>94.6</v>
      </c>
      <c r="H57" s="19">
        <v>25.27</v>
      </c>
      <c r="I57" s="19">
        <v>69.33</v>
      </c>
      <c r="J57" s="34">
        <f>J56+38</f>
        <v>9771</v>
      </c>
      <c r="K57" s="35">
        <f t="shared" si="2"/>
        <v>13332.418866291649</v>
      </c>
      <c r="L57" s="36">
        <f t="shared" si="1"/>
        <v>924336.6</v>
      </c>
      <c r="M57" s="37" t="s">
        <v>20</v>
      </c>
      <c r="N57" s="37" t="s">
        <v>21</v>
      </c>
      <c r="O57" s="179"/>
    </row>
    <row r="58" spans="1:15" ht="30" customHeight="1">
      <c r="A58" s="17">
        <v>53</v>
      </c>
      <c r="B58" s="18" t="s">
        <v>64</v>
      </c>
      <c r="C58" s="18">
        <v>604</v>
      </c>
      <c r="D58" s="18">
        <v>6</v>
      </c>
      <c r="E58" s="18" t="s">
        <v>37</v>
      </c>
      <c r="F58" s="18">
        <v>2.9</v>
      </c>
      <c r="G58" s="19">
        <v>94.6</v>
      </c>
      <c r="H58" s="19">
        <v>25.27</v>
      </c>
      <c r="I58" s="19">
        <v>69.33</v>
      </c>
      <c r="J58" s="34">
        <f>J57+38</f>
        <v>9809</v>
      </c>
      <c r="K58" s="35">
        <f t="shared" si="2"/>
        <v>13384.269436030578</v>
      </c>
      <c r="L58" s="36">
        <f t="shared" si="1"/>
        <v>927931.39999999991</v>
      </c>
      <c r="M58" s="37" t="s">
        <v>20</v>
      </c>
      <c r="N58" s="37" t="s">
        <v>21</v>
      </c>
      <c r="O58" s="179"/>
    </row>
    <row r="59" spans="1:15" ht="30" customHeight="1">
      <c r="A59" s="17">
        <v>54</v>
      </c>
      <c r="B59" s="18" t="s">
        <v>64</v>
      </c>
      <c r="C59" s="18">
        <v>704</v>
      </c>
      <c r="D59" s="18">
        <v>7</v>
      </c>
      <c r="E59" s="18" t="s">
        <v>37</v>
      </c>
      <c r="F59" s="18">
        <v>2.9</v>
      </c>
      <c r="G59" s="19">
        <v>94.6</v>
      </c>
      <c r="H59" s="19">
        <v>25.27</v>
      </c>
      <c r="I59" s="19">
        <v>69.33</v>
      </c>
      <c r="J59" s="34">
        <f>J58+38</f>
        <v>9847</v>
      </c>
      <c r="K59" s="35">
        <f t="shared" si="2"/>
        <v>13436.120005769508</v>
      </c>
      <c r="L59" s="36">
        <f t="shared" si="1"/>
        <v>931526.2</v>
      </c>
      <c r="M59" s="37" t="s">
        <v>20</v>
      </c>
      <c r="N59" s="37" t="s">
        <v>21</v>
      </c>
      <c r="O59" s="179"/>
    </row>
    <row r="60" spans="1:15" ht="30" customHeight="1">
      <c r="A60" s="17">
        <v>55</v>
      </c>
      <c r="B60" s="18" t="s">
        <v>64</v>
      </c>
      <c r="C60" s="18">
        <v>804</v>
      </c>
      <c r="D60" s="18">
        <v>8</v>
      </c>
      <c r="E60" s="18" t="s">
        <v>37</v>
      </c>
      <c r="F60" s="18">
        <v>2.9</v>
      </c>
      <c r="G60" s="19">
        <v>94.6</v>
      </c>
      <c r="H60" s="19">
        <v>25.27</v>
      </c>
      <c r="I60" s="19">
        <v>69.33</v>
      </c>
      <c r="J60" s="34">
        <f>J59+48</f>
        <v>9895</v>
      </c>
      <c r="K60" s="35">
        <f t="shared" si="2"/>
        <v>13501.615462281841</v>
      </c>
      <c r="L60" s="36">
        <f t="shared" si="1"/>
        <v>936067</v>
      </c>
      <c r="M60" s="37" t="s">
        <v>20</v>
      </c>
      <c r="N60" s="37" t="s">
        <v>21</v>
      </c>
      <c r="O60" s="179"/>
    </row>
    <row r="61" spans="1:15" ht="30" customHeight="1">
      <c r="A61" s="17">
        <v>56</v>
      </c>
      <c r="B61" s="18" t="s">
        <v>64</v>
      </c>
      <c r="C61" s="18">
        <v>904</v>
      </c>
      <c r="D61" s="18">
        <v>9</v>
      </c>
      <c r="E61" s="18" t="s">
        <v>37</v>
      </c>
      <c r="F61" s="18">
        <v>2.9</v>
      </c>
      <c r="G61" s="19">
        <v>94.6</v>
      </c>
      <c r="H61" s="19">
        <v>25.27</v>
      </c>
      <c r="I61" s="19">
        <v>69.33</v>
      </c>
      <c r="J61" s="34">
        <f>J60+48</f>
        <v>9943</v>
      </c>
      <c r="K61" s="35">
        <f t="shared" si="2"/>
        <v>13567.110918794173</v>
      </c>
      <c r="L61" s="36">
        <f t="shared" si="1"/>
        <v>940607.79999999993</v>
      </c>
      <c r="M61" s="37" t="s">
        <v>20</v>
      </c>
      <c r="N61" s="37" t="s">
        <v>21</v>
      </c>
      <c r="O61" s="179"/>
    </row>
    <row r="62" spans="1:15" ht="30" customHeight="1">
      <c r="A62" s="17">
        <v>57</v>
      </c>
      <c r="B62" s="18" t="s">
        <v>64</v>
      </c>
      <c r="C62" s="18">
        <v>1004</v>
      </c>
      <c r="D62" s="18">
        <v>10</v>
      </c>
      <c r="E62" s="18" t="s">
        <v>37</v>
      </c>
      <c r="F62" s="18">
        <v>2.9</v>
      </c>
      <c r="G62" s="19">
        <v>94.6</v>
      </c>
      <c r="H62" s="19">
        <v>25.27</v>
      </c>
      <c r="I62" s="19">
        <v>69.33</v>
      </c>
      <c r="J62" s="34">
        <f>J61+88</f>
        <v>10031</v>
      </c>
      <c r="K62" s="35">
        <f t="shared" si="2"/>
        <v>13687.185922400115</v>
      </c>
      <c r="L62" s="36">
        <f t="shared" si="1"/>
        <v>948932.6</v>
      </c>
      <c r="M62" s="37" t="s">
        <v>20</v>
      </c>
      <c r="N62" s="37" t="s">
        <v>21</v>
      </c>
      <c r="O62" s="179"/>
    </row>
    <row r="63" spans="1:15" ht="30" customHeight="1">
      <c r="A63" s="17">
        <v>58</v>
      </c>
      <c r="B63" s="18" t="s">
        <v>64</v>
      </c>
      <c r="C63" s="18">
        <v>1104</v>
      </c>
      <c r="D63" s="18">
        <v>11</v>
      </c>
      <c r="E63" s="18" t="s">
        <v>37</v>
      </c>
      <c r="F63" s="18">
        <v>2.9</v>
      </c>
      <c r="G63" s="19">
        <v>94.6</v>
      </c>
      <c r="H63" s="19">
        <v>25.27</v>
      </c>
      <c r="I63" s="19">
        <v>69.33</v>
      </c>
      <c r="J63" s="34">
        <f>J62+68</f>
        <v>10099</v>
      </c>
      <c r="K63" s="35">
        <f t="shared" si="2"/>
        <v>13779.971152459251</v>
      </c>
      <c r="L63" s="36">
        <f t="shared" si="1"/>
        <v>955365.39999999991</v>
      </c>
      <c r="M63" s="37" t="s">
        <v>20</v>
      </c>
      <c r="N63" s="37" t="s">
        <v>21</v>
      </c>
      <c r="O63" s="179"/>
    </row>
    <row r="64" spans="1:15" ht="30" customHeight="1">
      <c r="A64" s="17">
        <v>59</v>
      </c>
      <c r="B64" s="18" t="s">
        <v>64</v>
      </c>
      <c r="C64" s="18">
        <v>1204</v>
      </c>
      <c r="D64" s="18">
        <v>12</v>
      </c>
      <c r="E64" s="18" t="s">
        <v>37</v>
      </c>
      <c r="F64" s="18">
        <v>2.9</v>
      </c>
      <c r="G64" s="19">
        <v>94.6</v>
      </c>
      <c r="H64" s="19">
        <v>25.27</v>
      </c>
      <c r="I64" s="19">
        <v>69.33</v>
      </c>
      <c r="J64" s="34">
        <f>J63+88</f>
        <v>10187</v>
      </c>
      <c r="K64" s="35">
        <f t="shared" si="2"/>
        <v>13900.046156065195</v>
      </c>
      <c r="L64" s="36">
        <f t="shared" si="1"/>
        <v>963690.2</v>
      </c>
      <c r="M64" s="37" t="s">
        <v>20</v>
      </c>
      <c r="N64" s="37" t="s">
        <v>21</v>
      </c>
      <c r="O64" s="179"/>
    </row>
    <row r="65" spans="1:15" ht="30" customHeight="1">
      <c r="A65" s="17">
        <v>60</v>
      </c>
      <c r="B65" s="18" t="s">
        <v>64</v>
      </c>
      <c r="C65" s="18">
        <v>1304</v>
      </c>
      <c r="D65" s="18">
        <v>13</v>
      </c>
      <c r="E65" s="18" t="s">
        <v>37</v>
      </c>
      <c r="F65" s="18">
        <v>2.9</v>
      </c>
      <c r="G65" s="19">
        <v>94.6</v>
      </c>
      <c r="H65" s="19">
        <v>25.27</v>
      </c>
      <c r="I65" s="19">
        <v>69.33</v>
      </c>
      <c r="J65" s="34">
        <f>J64+88</f>
        <v>10275</v>
      </c>
      <c r="K65" s="35">
        <f t="shared" si="2"/>
        <v>14020.121159671136</v>
      </c>
      <c r="L65" s="36">
        <f t="shared" si="1"/>
        <v>972014.99999999988</v>
      </c>
      <c r="M65" s="37" t="s">
        <v>20</v>
      </c>
      <c r="N65" s="37" t="s">
        <v>21</v>
      </c>
      <c r="O65" s="179"/>
    </row>
    <row r="66" spans="1:15" ht="30" customHeight="1">
      <c r="A66" s="17">
        <v>61</v>
      </c>
      <c r="B66" s="18" t="s">
        <v>64</v>
      </c>
      <c r="C66" s="18">
        <v>1404</v>
      </c>
      <c r="D66" s="18">
        <v>14</v>
      </c>
      <c r="E66" s="18" t="s">
        <v>37</v>
      </c>
      <c r="F66" s="18">
        <v>2.9</v>
      </c>
      <c r="G66" s="19">
        <v>94.6</v>
      </c>
      <c r="H66" s="19">
        <v>25.27</v>
      </c>
      <c r="I66" s="19">
        <v>69.33</v>
      </c>
      <c r="J66" s="34">
        <f>J65+48</f>
        <v>10323</v>
      </c>
      <c r="K66" s="35">
        <f t="shared" si="2"/>
        <v>14085.61661618347</v>
      </c>
      <c r="L66" s="36">
        <f t="shared" si="1"/>
        <v>976555.79999999993</v>
      </c>
      <c r="M66" s="37" t="s">
        <v>20</v>
      </c>
      <c r="N66" s="37" t="s">
        <v>21</v>
      </c>
      <c r="O66" s="179"/>
    </row>
    <row r="67" spans="1:15" ht="30" customHeight="1">
      <c r="A67" s="17">
        <v>62</v>
      </c>
      <c r="B67" s="18" t="s">
        <v>64</v>
      </c>
      <c r="C67" s="18">
        <v>1504</v>
      </c>
      <c r="D67" s="18">
        <v>15</v>
      </c>
      <c r="E67" s="18" t="s">
        <v>37</v>
      </c>
      <c r="F67" s="18">
        <v>2.9</v>
      </c>
      <c r="G67" s="19">
        <v>94.6</v>
      </c>
      <c r="H67" s="19">
        <v>25.27</v>
      </c>
      <c r="I67" s="19">
        <v>69.33</v>
      </c>
      <c r="J67" s="34">
        <f>J66+58</f>
        <v>10381</v>
      </c>
      <c r="K67" s="35">
        <f t="shared" si="2"/>
        <v>14164.756959469205</v>
      </c>
      <c r="L67" s="36">
        <f t="shared" si="1"/>
        <v>982042.6</v>
      </c>
      <c r="M67" s="37" t="s">
        <v>20</v>
      </c>
      <c r="N67" s="37" t="s">
        <v>21</v>
      </c>
      <c r="O67" s="179"/>
    </row>
    <row r="68" spans="1:15" ht="30" customHeight="1">
      <c r="A68" s="17">
        <v>63</v>
      </c>
      <c r="B68" s="18" t="s">
        <v>64</v>
      </c>
      <c r="C68" s="18">
        <v>1604</v>
      </c>
      <c r="D68" s="18">
        <v>16</v>
      </c>
      <c r="E68" s="18" t="s">
        <v>37</v>
      </c>
      <c r="F68" s="18">
        <v>2.9</v>
      </c>
      <c r="G68" s="19">
        <v>69.33</v>
      </c>
      <c r="H68" s="19">
        <v>25.27</v>
      </c>
      <c r="I68" s="19">
        <v>69.33</v>
      </c>
      <c r="J68" s="34">
        <f>J67+58</f>
        <v>10439</v>
      </c>
      <c r="K68" s="35">
        <f t="shared" si="2"/>
        <v>10439</v>
      </c>
      <c r="L68" s="36">
        <f t="shared" si="1"/>
        <v>723735.87</v>
      </c>
      <c r="M68" s="37" t="s">
        <v>20</v>
      </c>
      <c r="N68" s="37" t="s">
        <v>21</v>
      </c>
      <c r="O68" s="179"/>
    </row>
    <row r="69" spans="1:15" ht="30" customHeight="1">
      <c r="A69" s="17">
        <v>64</v>
      </c>
      <c r="B69" s="18" t="s">
        <v>64</v>
      </c>
      <c r="C69" s="18">
        <v>1704</v>
      </c>
      <c r="D69" s="18">
        <v>17</v>
      </c>
      <c r="E69" s="18" t="s">
        <v>37</v>
      </c>
      <c r="F69" s="18">
        <v>2.9</v>
      </c>
      <c r="G69" s="19">
        <v>69.33</v>
      </c>
      <c r="H69" s="19">
        <v>25.27</v>
      </c>
      <c r="I69" s="19">
        <v>69.33</v>
      </c>
      <c r="J69" s="34">
        <f>J68+48</f>
        <v>10487</v>
      </c>
      <c r="K69" s="35">
        <f t="shared" si="2"/>
        <v>10487</v>
      </c>
      <c r="L69" s="36">
        <f t="shared" si="1"/>
        <v>727063.71</v>
      </c>
      <c r="M69" s="37" t="s">
        <v>20</v>
      </c>
      <c r="N69" s="37" t="s">
        <v>21</v>
      </c>
      <c r="O69" s="179"/>
    </row>
    <row r="70" spans="1:15" s="1" customFormat="1" ht="15.6" customHeight="1">
      <c r="A70" s="14">
        <v>1</v>
      </c>
      <c r="B70" s="15" t="s">
        <v>35</v>
      </c>
      <c r="C70" s="15">
        <v>201</v>
      </c>
      <c r="D70" s="15">
        <v>2</v>
      </c>
      <c r="E70" s="15" t="s">
        <v>36</v>
      </c>
      <c r="F70" s="15">
        <v>2.9</v>
      </c>
      <c r="G70" s="16">
        <v>94.44</v>
      </c>
      <c r="H70" s="16">
        <v>25.11</v>
      </c>
      <c r="I70" s="16">
        <v>69.33</v>
      </c>
      <c r="J70" s="41">
        <v>9720</v>
      </c>
      <c r="K70" s="41">
        <f t="shared" si="2"/>
        <v>13240.39809606231</v>
      </c>
      <c r="L70" s="41">
        <f t="shared" si="1"/>
        <v>917956.79999999993</v>
      </c>
      <c r="M70" s="33"/>
      <c r="N70" s="33"/>
      <c r="O70" s="42"/>
    </row>
    <row r="71" spans="1:15" s="1" customFormat="1">
      <c r="A71" s="14">
        <v>2</v>
      </c>
      <c r="B71" s="15" t="s">
        <v>35</v>
      </c>
      <c r="C71" s="15">
        <v>301</v>
      </c>
      <c r="D71" s="15">
        <v>3</v>
      </c>
      <c r="E71" s="15" t="s">
        <v>36</v>
      </c>
      <c r="F71" s="15">
        <v>2.9</v>
      </c>
      <c r="G71" s="16">
        <v>94.44</v>
      </c>
      <c r="H71" s="16">
        <v>25.11</v>
      </c>
      <c r="I71" s="16">
        <v>69.33</v>
      </c>
      <c r="J71" s="41">
        <f>J70+38</f>
        <v>9758</v>
      </c>
      <c r="K71" s="41">
        <f t="shared" ref="K71:K86" si="3">L71/I71</f>
        <v>13292.160969277369</v>
      </c>
      <c r="L71" s="41">
        <f t="shared" ref="L71:L133" si="4">J71*G71</f>
        <v>921545.52</v>
      </c>
      <c r="M71" s="33"/>
      <c r="N71" s="33"/>
      <c r="O71" s="42"/>
    </row>
    <row r="72" spans="1:15" s="1" customFormat="1">
      <c r="A72" s="14">
        <v>3</v>
      </c>
      <c r="B72" s="15" t="s">
        <v>35</v>
      </c>
      <c r="C72" s="15">
        <v>401</v>
      </c>
      <c r="D72" s="15">
        <v>4</v>
      </c>
      <c r="E72" s="15" t="s">
        <v>36</v>
      </c>
      <c r="F72" s="15">
        <v>2.9</v>
      </c>
      <c r="G72" s="16">
        <v>94.44</v>
      </c>
      <c r="H72" s="16">
        <v>25.11</v>
      </c>
      <c r="I72" s="16">
        <v>69.33</v>
      </c>
      <c r="J72" s="41">
        <f>J71-20</f>
        <v>9738</v>
      </c>
      <c r="K72" s="41">
        <f t="shared" si="3"/>
        <v>13264.917351795759</v>
      </c>
      <c r="L72" s="41">
        <f t="shared" si="4"/>
        <v>919656.72</v>
      </c>
      <c r="M72" s="33"/>
      <c r="N72" s="33"/>
      <c r="O72" s="42"/>
    </row>
    <row r="73" spans="1:15" s="1" customFormat="1">
      <c r="A73" s="14">
        <v>4</v>
      </c>
      <c r="B73" s="15" t="s">
        <v>35</v>
      </c>
      <c r="C73" s="15">
        <v>501</v>
      </c>
      <c r="D73" s="15">
        <v>5</v>
      </c>
      <c r="E73" s="15" t="s">
        <v>36</v>
      </c>
      <c r="F73" s="15">
        <v>2.9</v>
      </c>
      <c r="G73" s="16">
        <v>94.44</v>
      </c>
      <c r="H73" s="16">
        <v>25.11</v>
      </c>
      <c r="I73" s="16">
        <v>69.33</v>
      </c>
      <c r="J73" s="41">
        <f>J72+48</f>
        <v>9786</v>
      </c>
      <c r="K73" s="41">
        <f t="shared" si="3"/>
        <v>13330.302033751623</v>
      </c>
      <c r="L73" s="41">
        <f t="shared" si="4"/>
        <v>924189.84</v>
      </c>
      <c r="M73" s="33"/>
      <c r="N73" s="33"/>
      <c r="O73" s="42"/>
    </row>
    <row r="74" spans="1:15" s="1" customFormat="1">
      <c r="A74" s="14">
        <v>5</v>
      </c>
      <c r="B74" s="15" t="s">
        <v>35</v>
      </c>
      <c r="C74" s="15">
        <v>601</v>
      </c>
      <c r="D74" s="15">
        <v>6</v>
      </c>
      <c r="E74" s="15" t="s">
        <v>36</v>
      </c>
      <c r="F74" s="15">
        <v>2.9</v>
      </c>
      <c r="G74" s="16">
        <v>94.44</v>
      </c>
      <c r="H74" s="16">
        <v>25.11</v>
      </c>
      <c r="I74" s="16">
        <v>69.33</v>
      </c>
      <c r="J74" s="41">
        <f>J73+48</f>
        <v>9834</v>
      </c>
      <c r="K74" s="41">
        <f t="shared" si="3"/>
        <v>13395.686715707485</v>
      </c>
      <c r="L74" s="41">
        <f t="shared" si="4"/>
        <v>928722.96</v>
      </c>
      <c r="M74" s="33"/>
      <c r="N74" s="33"/>
      <c r="O74" s="42"/>
    </row>
    <row r="75" spans="1:15" s="1" customFormat="1">
      <c r="A75" s="14">
        <v>6</v>
      </c>
      <c r="B75" s="15" t="s">
        <v>35</v>
      </c>
      <c r="C75" s="15">
        <v>701</v>
      </c>
      <c r="D75" s="15">
        <v>7</v>
      </c>
      <c r="E75" s="15" t="s">
        <v>36</v>
      </c>
      <c r="F75" s="15">
        <v>2.9</v>
      </c>
      <c r="G75" s="16">
        <v>94.44</v>
      </c>
      <c r="H75" s="16">
        <v>25.11</v>
      </c>
      <c r="I75" s="16">
        <v>69.33</v>
      </c>
      <c r="J75" s="41">
        <f>J74+38</f>
        <v>9872</v>
      </c>
      <c r="K75" s="41">
        <f t="shared" si="3"/>
        <v>13447.449588922544</v>
      </c>
      <c r="L75" s="41">
        <f t="shared" si="4"/>
        <v>932311.67999999993</v>
      </c>
      <c r="M75" s="33"/>
      <c r="N75" s="33"/>
      <c r="O75" s="42"/>
    </row>
    <row r="76" spans="1:15">
      <c r="A76" s="14">
        <v>7</v>
      </c>
      <c r="B76" s="15" t="s">
        <v>35</v>
      </c>
      <c r="C76" s="15">
        <v>801</v>
      </c>
      <c r="D76" s="15">
        <v>8</v>
      </c>
      <c r="E76" s="15" t="s">
        <v>36</v>
      </c>
      <c r="F76" s="15">
        <v>2.9</v>
      </c>
      <c r="G76" s="16">
        <v>94.44</v>
      </c>
      <c r="H76" s="16">
        <v>25.11</v>
      </c>
      <c r="I76" s="16">
        <v>69.33</v>
      </c>
      <c r="J76" s="41">
        <f>J75+38</f>
        <v>9910</v>
      </c>
      <c r="K76" s="41">
        <f t="shared" si="3"/>
        <v>13499.212462137604</v>
      </c>
      <c r="L76" s="41">
        <f t="shared" si="4"/>
        <v>935900.4</v>
      </c>
      <c r="M76" s="33"/>
      <c r="N76" s="33"/>
      <c r="O76" s="43"/>
    </row>
    <row r="77" spans="1:15">
      <c r="A77" s="14">
        <v>8</v>
      </c>
      <c r="B77" s="15" t="s">
        <v>35</v>
      </c>
      <c r="C77" s="15">
        <v>901</v>
      </c>
      <c r="D77" s="15">
        <v>9</v>
      </c>
      <c r="E77" s="15" t="s">
        <v>36</v>
      </c>
      <c r="F77" s="15">
        <v>2.9</v>
      </c>
      <c r="G77" s="16">
        <v>94.44</v>
      </c>
      <c r="H77" s="16">
        <v>25.11</v>
      </c>
      <c r="I77" s="16">
        <v>69.33</v>
      </c>
      <c r="J77" s="41">
        <f>J76+38</f>
        <v>9948</v>
      </c>
      <c r="K77" s="41">
        <f t="shared" si="3"/>
        <v>13550.975335352661</v>
      </c>
      <c r="L77" s="41">
        <f t="shared" si="4"/>
        <v>939489.12</v>
      </c>
      <c r="M77" s="33"/>
      <c r="N77" s="33"/>
      <c r="O77" s="43"/>
    </row>
    <row r="78" spans="1:15">
      <c r="A78" s="14">
        <v>9</v>
      </c>
      <c r="B78" s="15" t="s">
        <v>35</v>
      </c>
      <c r="C78" s="15">
        <v>1001</v>
      </c>
      <c r="D78" s="15">
        <v>10</v>
      </c>
      <c r="E78" s="15" t="s">
        <v>36</v>
      </c>
      <c r="F78" s="15">
        <v>2.9</v>
      </c>
      <c r="G78" s="16">
        <v>94.44</v>
      </c>
      <c r="H78" s="16">
        <v>25.11</v>
      </c>
      <c r="I78" s="16">
        <v>69.33</v>
      </c>
      <c r="J78" s="41">
        <f>J77+48</f>
        <v>9996</v>
      </c>
      <c r="K78" s="41">
        <f t="shared" si="3"/>
        <v>13616.360017308525</v>
      </c>
      <c r="L78" s="41">
        <f t="shared" si="4"/>
        <v>944022.24</v>
      </c>
      <c r="M78" s="33"/>
      <c r="N78" s="33"/>
      <c r="O78" s="43"/>
    </row>
    <row r="79" spans="1:15">
      <c r="A79" s="14">
        <v>10</v>
      </c>
      <c r="B79" s="15" t="s">
        <v>35</v>
      </c>
      <c r="C79" s="15">
        <v>1101</v>
      </c>
      <c r="D79" s="15">
        <v>11</v>
      </c>
      <c r="E79" s="15" t="s">
        <v>36</v>
      </c>
      <c r="F79" s="15">
        <v>2.9</v>
      </c>
      <c r="G79" s="16">
        <v>94.44</v>
      </c>
      <c r="H79" s="16">
        <v>25.11</v>
      </c>
      <c r="I79" s="16">
        <v>69.33</v>
      </c>
      <c r="J79" s="41">
        <f>J78+38</f>
        <v>10034</v>
      </c>
      <c r="K79" s="41">
        <f t="shared" si="3"/>
        <v>13668.122890523582</v>
      </c>
      <c r="L79" s="41">
        <f t="shared" si="4"/>
        <v>947610.96</v>
      </c>
      <c r="M79" s="33"/>
      <c r="N79" s="33"/>
      <c r="O79" s="43"/>
    </row>
    <row r="80" spans="1:15">
      <c r="A80" s="14">
        <v>11</v>
      </c>
      <c r="B80" s="15" t="s">
        <v>35</v>
      </c>
      <c r="C80" s="15">
        <v>1201</v>
      </c>
      <c r="D80" s="15">
        <v>12</v>
      </c>
      <c r="E80" s="15" t="s">
        <v>36</v>
      </c>
      <c r="F80" s="15">
        <v>2.9</v>
      </c>
      <c r="G80" s="16">
        <v>94.44</v>
      </c>
      <c r="H80" s="16">
        <v>25.11</v>
      </c>
      <c r="I80" s="16">
        <v>69.33</v>
      </c>
      <c r="J80" s="41">
        <f>J79+38</f>
        <v>10072</v>
      </c>
      <c r="K80" s="41">
        <f t="shared" si="3"/>
        <v>13719.885763738641</v>
      </c>
      <c r="L80" s="41">
        <f t="shared" si="4"/>
        <v>951199.67999999993</v>
      </c>
      <c r="M80" s="33"/>
      <c r="N80" s="33"/>
      <c r="O80" s="43"/>
    </row>
    <row r="81" spans="1:15">
      <c r="A81" s="14">
        <v>12</v>
      </c>
      <c r="B81" s="15" t="s">
        <v>35</v>
      </c>
      <c r="C81" s="15">
        <v>1301</v>
      </c>
      <c r="D81" s="15">
        <v>13</v>
      </c>
      <c r="E81" s="15" t="s">
        <v>36</v>
      </c>
      <c r="F81" s="15">
        <v>2.9</v>
      </c>
      <c r="G81" s="16">
        <v>94.44</v>
      </c>
      <c r="H81" s="16">
        <v>25.11</v>
      </c>
      <c r="I81" s="16">
        <v>69.33</v>
      </c>
      <c r="J81" s="41">
        <f>J80+58</f>
        <v>10130</v>
      </c>
      <c r="K81" s="41">
        <f t="shared" si="3"/>
        <v>13798.89225443531</v>
      </c>
      <c r="L81" s="41">
        <f t="shared" si="4"/>
        <v>956677.2</v>
      </c>
      <c r="M81" s="33"/>
      <c r="N81" s="33"/>
      <c r="O81" s="43"/>
    </row>
    <row r="82" spans="1:15">
      <c r="A82" s="14">
        <v>13</v>
      </c>
      <c r="B82" s="15" t="s">
        <v>35</v>
      </c>
      <c r="C82" s="15">
        <v>1401</v>
      </c>
      <c r="D82" s="15">
        <v>14</v>
      </c>
      <c r="E82" s="15" t="s">
        <v>36</v>
      </c>
      <c r="F82" s="15">
        <v>2.9</v>
      </c>
      <c r="G82" s="16">
        <v>94.44</v>
      </c>
      <c r="H82" s="16">
        <v>25.11</v>
      </c>
      <c r="I82" s="16">
        <v>69.33</v>
      </c>
      <c r="J82" s="41">
        <f>J81+28</f>
        <v>10158</v>
      </c>
      <c r="K82" s="41">
        <f t="shared" si="3"/>
        <v>13837.033318909564</v>
      </c>
      <c r="L82" s="41">
        <f t="shared" si="4"/>
        <v>959321.52</v>
      </c>
      <c r="M82" s="33"/>
      <c r="N82" s="33"/>
      <c r="O82" s="43"/>
    </row>
    <row r="83" spans="1:15">
      <c r="A83" s="14">
        <v>14</v>
      </c>
      <c r="B83" s="15" t="s">
        <v>35</v>
      </c>
      <c r="C83" s="15">
        <v>1501</v>
      </c>
      <c r="D83" s="15">
        <v>15</v>
      </c>
      <c r="E83" s="15" t="s">
        <v>36</v>
      </c>
      <c r="F83" s="15">
        <v>2.9</v>
      </c>
      <c r="G83" s="16">
        <v>94.44</v>
      </c>
      <c r="H83" s="16">
        <v>25.11</v>
      </c>
      <c r="I83" s="16">
        <v>69.33</v>
      </c>
      <c r="J83" s="41">
        <f>J82+48</f>
        <v>10206</v>
      </c>
      <c r="K83" s="41">
        <f t="shared" si="3"/>
        <v>13902.418000865428</v>
      </c>
      <c r="L83" s="41">
        <f t="shared" si="4"/>
        <v>963854.64</v>
      </c>
      <c r="M83" s="33"/>
      <c r="N83" s="33"/>
      <c r="O83" s="43"/>
    </row>
    <row r="84" spans="1:15">
      <c r="A84" s="14">
        <v>15</v>
      </c>
      <c r="B84" s="15" t="s">
        <v>35</v>
      </c>
      <c r="C84" s="15">
        <v>1601</v>
      </c>
      <c r="D84" s="15">
        <v>16</v>
      </c>
      <c r="E84" s="15" t="s">
        <v>36</v>
      </c>
      <c r="F84" s="15">
        <v>2.9</v>
      </c>
      <c r="G84" s="16">
        <v>94.44</v>
      </c>
      <c r="H84" s="16">
        <v>25.11</v>
      </c>
      <c r="I84" s="16">
        <v>69.33</v>
      </c>
      <c r="J84" s="41">
        <f>J83+48</f>
        <v>10254</v>
      </c>
      <c r="K84" s="41">
        <f t="shared" si="3"/>
        <v>13967.80268282129</v>
      </c>
      <c r="L84" s="41">
        <f t="shared" si="4"/>
        <v>968387.76</v>
      </c>
      <c r="M84" s="33"/>
      <c r="N84" s="33"/>
      <c r="O84" s="43"/>
    </row>
    <row r="85" spans="1:15">
      <c r="A85" s="14">
        <v>16</v>
      </c>
      <c r="B85" s="15" t="s">
        <v>35</v>
      </c>
      <c r="C85" s="15">
        <v>1701</v>
      </c>
      <c r="D85" s="15">
        <v>17</v>
      </c>
      <c r="E85" s="15" t="s">
        <v>36</v>
      </c>
      <c r="F85" s="15">
        <v>2.9</v>
      </c>
      <c r="G85" s="16">
        <v>94.44</v>
      </c>
      <c r="H85" s="16">
        <v>25.11</v>
      </c>
      <c r="I85" s="16">
        <v>69.33</v>
      </c>
      <c r="J85" s="41">
        <f>J84+48</f>
        <v>10302</v>
      </c>
      <c r="K85" s="41">
        <f t="shared" si="3"/>
        <v>14033.187364777154</v>
      </c>
      <c r="L85" s="41">
        <f t="shared" si="4"/>
        <v>972920.88</v>
      </c>
      <c r="M85" s="33"/>
      <c r="N85" s="33"/>
      <c r="O85" s="43"/>
    </row>
    <row r="86" spans="1:15">
      <c r="A86" s="8">
        <v>17</v>
      </c>
      <c r="B86" s="9" t="s">
        <v>35</v>
      </c>
      <c r="C86" s="9">
        <v>202</v>
      </c>
      <c r="D86" s="9">
        <v>2</v>
      </c>
      <c r="E86" s="9" t="s">
        <v>37</v>
      </c>
      <c r="F86" s="9">
        <v>2.9</v>
      </c>
      <c r="G86" s="10">
        <v>85.66</v>
      </c>
      <c r="H86" s="10">
        <v>22.78</v>
      </c>
      <c r="I86" s="10">
        <v>62.88</v>
      </c>
      <c r="J86" s="44">
        <v>9685</v>
      </c>
      <c r="K86" s="44">
        <f t="shared" si="3"/>
        <v>13193.65617048346</v>
      </c>
      <c r="L86" s="44">
        <f t="shared" si="4"/>
        <v>829617.1</v>
      </c>
      <c r="M86" s="25"/>
      <c r="N86" s="25"/>
      <c r="O86" s="43"/>
    </row>
    <row r="87" spans="1:15">
      <c r="A87" s="8">
        <v>18</v>
      </c>
      <c r="B87" s="9" t="s">
        <v>35</v>
      </c>
      <c r="C87" s="9">
        <v>302</v>
      </c>
      <c r="D87" s="9">
        <v>3</v>
      </c>
      <c r="E87" s="9" t="s">
        <v>37</v>
      </c>
      <c r="F87" s="9">
        <v>2.9</v>
      </c>
      <c r="G87" s="10">
        <v>85.66</v>
      </c>
      <c r="H87" s="10">
        <v>22.78</v>
      </c>
      <c r="I87" s="10">
        <v>62.88</v>
      </c>
      <c r="J87" s="44">
        <f>J86+38</f>
        <v>9723</v>
      </c>
      <c r="K87" s="44">
        <f t="shared" ref="K87:K134" si="5">L87/I87</f>
        <v>13245.422709923663</v>
      </c>
      <c r="L87" s="44">
        <f t="shared" si="4"/>
        <v>832872.17999999993</v>
      </c>
      <c r="M87" s="25"/>
      <c r="N87" s="25"/>
      <c r="O87" s="43"/>
    </row>
    <row r="88" spans="1:15">
      <c r="A88" s="8">
        <v>19</v>
      </c>
      <c r="B88" s="9" t="s">
        <v>35</v>
      </c>
      <c r="C88" s="9">
        <v>402</v>
      </c>
      <c r="D88" s="9">
        <v>4</v>
      </c>
      <c r="E88" s="9" t="s">
        <v>37</v>
      </c>
      <c r="F88" s="9">
        <v>2.9</v>
      </c>
      <c r="G88" s="10">
        <v>85.66</v>
      </c>
      <c r="H88" s="10">
        <v>22.78</v>
      </c>
      <c r="I88" s="10">
        <v>62.88</v>
      </c>
      <c r="J88" s="44">
        <f>J87-20</f>
        <v>9703</v>
      </c>
      <c r="K88" s="44">
        <f t="shared" si="5"/>
        <v>13218.177162849872</v>
      </c>
      <c r="L88" s="44">
        <f t="shared" si="4"/>
        <v>831158.98</v>
      </c>
      <c r="M88" s="25"/>
      <c r="N88" s="25"/>
      <c r="O88" s="43"/>
    </row>
    <row r="89" spans="1:15">
      <c r="A89" s="8">
        <v>20</v>
      </c>
      <c r="B89" s="9" t="s">
        <v>35</v>
      </c>
      <c r="C89" s="9">
        <v>502</v>
      </c>
      <c r="D89" s="9">
        <v>5</v>
      </c>
      <c r="E89" s="9" t="s">
        <v>37</v>
      </c>
      <c r="F89" s="9">
        <v>2.9</v>
      </c>
      <c r="G89" s="10">
        <v>85.66</v>
      </c>
      <c r="H89" s="10">
        <v>22.78</v>
      </c>
      <c r="I89" s="10">
        <v>62.88</v>
      </c>
      <c r="J89" s="44">
        <f>J88+38</f>
        <v>9741</v>
      </c>
      <c r="K89" s="44">
        <f t="shared" si="5"/>
        <v>13269.943702290075</v>
      </c>
      <c r="L89" s="44">
        <f t="shared" si="4"/>
        <v>834414.05999999994</v>
      </c>
      <c r="M89" s="25"/>
      <c r="N89" s="25"/>
      <c r="O89" s="43"/>
    </row>
    <row r="90" spans="1:15">
      <c r="A90" s="8">
        <v>21</v>
      </c>
      <c r="B90" s="9" t="s">
        <v>35</v>
      </c>
      <c r="C90" s="9">
        <v>602</v>
      </c>
      <c r="D90" s="9">
        <v>6</v>
      </c>
      <c r="E90" s="9" t="s">
        <v>37</v>
      </c>
      <c r="F90" s="9">
        <v>2.9</v>
      </c>
      <c r="G90" s="10">
        <v>85.66</v>
      </c>
      <c r="H90" s="10">
        <v>22.78</v>
      </c>
      <c r="I90" s="10">
        <v>62.88</v>
      </c>
      <c r="J90" s="44">
        <f>J89+58</f>
        <v>9799</v>
      </c>
      <c r="K90" s="44">
        <f t="shared" si="5"/>
        <v>13348.955788804071</v>
      </c>
      <c r="L90" s="44">
        <f t="shared" si="4"/>
        <v>839382.34</v>
      </c>
      <c r="M90" s="25"/>
      <c r="N90" s="25"/>
      <c r="O90" s="43"/>
    </row>
    <row r="91" spans="1:15">
      <c r="A91" s="8">
        <v>22</v>
      </c>
      <c r="B91" s="9" t="s">
        <v>35</v>
      </c>
      <c r="C91" s="9">
        <v>702</v>
      </c>
      <c r="D91" s="9">
        <v>7</v>
      </c>
      <c r="E91" s="9" t="s">
        <v>37</v>
      </c>
      <c r="F91" s="9">
        <v>2.9</v>
      </c>
      <c r="G91" s="10">
        <v>85.66</v>
      </c>
      <c r="H91" s="10">
        <v>22.78</v>
      </c>
      <c r="I91" s="10">
        <v>62.88</v>
      </c>
      <c r="J91" s="44">
        <f>J90+48</f>
        <v>9847</v>
      </c>
      <c r="K91" s="44">
        <f t="shared" si="5"/>
        <v>13414.345101781169</v>
      </c>
      <c r="L91" s="44">
        <f t="shared" si="4"/>
        <v>843494.02</v>
      </c>
      <c r="M91" s="25"/>
      <c r="N91" s="25"/>
      <c r="O91" s="43"/>
    </row>
    <row r="92" spans="1:15">
      <c r="A92" s="8">
        <v>23</v>
      </c>
      <c r="B92" s="9" t="s">
        <v>35</v>
      </c>
      <c r="C92" s="9">
        <v>802</v>
      </c>
      <c r="D92" s="9">
        <v>8</v>
      </c>
      <c r="E92" s="9" t="s">
        <v>37</v>
      </c>
      <c r="F92" s="9">
        <v>2.9</v>
      </c>
      <c r="G92" s="10">
        <v>85.66</v>
      </c>
      <c r="H92" s="10">
        <v>22.78</v>
      </c>
      <c r="I92" s="10">
        <v>62.88</v>
      </c>
      <c r="J92" s="44">
        <f>J91+38</f>
        <v>9885</v>
      </c>
      <c r="K92" s="44">
        <f t="shared" si="5"/>
        <v>13466.111641221372</v>
      </c>
      <c r="L92" s="44">
        <f t="shared" si="4"/>
        <v>846749.1</v>
      </c>
      <c r="M92" s="25"/>
      <c r="N92" s="25"/>
      <c r="O92" s="43"/>
    </row>
    <row r="93" spans="1:15">
      <c r="A93" s="8">
        <v>24</v>
      </c>
      <c r="B93" s="9" t="s">
        <v>35</v>
      </c>
      <c r="C93" s="9">
        <v>902</v>
      </c>
      <c r="D93" s="9">
        <v>9</v>
      </c>
      <c r="E93" s="9" t="s">
        <v>37</v>
      </c>
      <c r="F93" s="9">
        <v>2.9</v>
      </c>
      <c r="G93" s="10">
        <v>85.66</v>
      </c>
      <c r="H93" s="10">
        <v>22.78</v>
      </c>
      <c r="I93" s="10">
        <v>62.88</v>
      </c>
      <c r="J93" s="44">
        <f>J92+48</f>
        <v>9933</v>
      </c>
      <c r="K93" s="44">
        <f t="shared" si="5"/>
        <v>13531.500954198471</v>
      </c>
      <c r="L93" s="44">
        <f t="shared" si="4"/>
        <v>850860.77999999991</v>
      </c>
      <c r="M93" s="25"/>
      <c r="N93" s="25"/>
      <c r="O93" s="43"/>
    </row>
    <row r="94" spans="1:15">
      <c r="A94" s="8">
        <v>25</v>
      </c>
      <c r="B94" s="9" t="s">
        <v>35</v>
      </c>
      <c r="C94" s="9">
        <v>1002</v>
      </c>
      <c r="D94" s="9">
        <v>10</v>
      </c>
      <c r="E94" s="9" t="s">
        <v>37</v>
      </c>
      <c r="F94" s="9">
        <v>2.9</v>
      </c>
      <c r="G94" s="10">
        <v>85.66</v>
      </c>
      <c r="H94" s="10">
        <v>22.78</v>
      </c>
      <c r="I94" s="10">
        <v>62.88</v>
      </c>
      <c r="J94" s="44">
        <f>J93+68</f>
        <v>10001</v>
      </c>
      <c r="K94" s="44">
        <f t="shared" si="5"/>
        <v>13624.135814249363</v>
      </c>
      <c r="L94" s="44">
        <f t="shared" si="4"/>
        <v>856685.65999999992</v>
      </c>
      <c r="M94" s="25"/>
      <c r="N94" s="25"/>
      <c r="O94" s="43"/>
    </row>
    <row r="95" spans="1:15">
      <c r="A95" s="8">
        <v>26</v>
      </c>
      <c r="B95" s="9" t="s">
        <v>35</v>
      </c>
      <c r="C95" s="9">
        <v>1102</v>
      </c>
      <c r="D95" s="9">
        <v>11</v>
      </c>
      <c r="E95" s="9" t="s">
        <v>37</v>
      </c>
      <c r="F95" s="9">
        <v>2.9</v>
      </c>
      <c r="G95" s="10">
        <v>85.66</v>
      </c>
      <c r="H95" s="10">
        <v>22.78</v>
      </c>
      <c r="I95" s="10">
        <v>62.88</v>
      </c>
      <c r="J95" s="44">
        <f>J94+58</f>
        <v>10059</v>
      </c>
      <c r="K95" s="44">
        <f t="shared" si="5"/>
        <v>13703.147900763357</v>
      </c>
      <c r="L95" s="44">
        <f t="shared" si="4"/>
        <v>861653.94</v>
      </c>
      <c r="M95" s="25"/>
      <c r="N95" s="25"/>
      <c r="O95" s="43"/>
    </row>
    <row r="96" spans="1:15">
      <c r="A96" s="8">
        <v>27</v>
      </c>
      <c r="B96" s="9" t="s">
        <v>35</v>
      </c>
      <c r="C96" s="9">
        <v>1202</v>
      </c>
      <c r="D96" s="9">
        <v>12</v>
      </c>
      <c r="E96" s="9" t="s">
        <v>37</v>
      </c>
      <c r="F96" s="9">
        <v>2.9</v>
      </c>
      <c r="G96" s="10">
        <v>85.66</v>
      </c>
      <c r="H96" s="10">
        <v>22.78</v>
      </c>
      <c r="I96" s="10">
        <v>62.88</v>
      </c>
      <c r="J96" s="44">
        <f>J95+58</f>
        <v>10117</v>
      </c>
      <c r="K96" s="44">
        <f t="shared" si="5"/>
        <v>13782.159987277353</v>
      </c>
      <c r="L96" s="44">
        <f t="shared" si="4"/>
        <v>866622.22</v>
      </c>
      <c r="M96" s="25"/>
      <c r="N96" s="25"/>
      <c r="O96" s="43"/>
    </row>
    <row r="97" spans="1:15">
      <c r="A97" s="8">
        <v>28</v>
      </c>
      <c r="B97" s="9" t="s">
        <v>35</v>
      </c>
      <c r="C97" s="9">
        <v>1302</v>
      </c>
      <c r="D97" s="9">
        <v>13</v>
      </c>
      <c r="E97" s="9" t="s">
        <v>37</v>
      </c>
      <c r="F97" s="9">
        <v>2.9</v>
      </c>
      <c r="G97" s="10">
        <v>85.66</v>
      </c>
      <c r="H97" s="10">
        <v>22.78</v>
      </c>
      <c r="I97" s="10">
        <v>62.88</v>
      </c>
      <c r="J97" s="44">
        <f>J96+58</f>
        <v>10175</v>
      </c>
      <c r="K97" s="44">
        <f t="shared" si="5"/>
        <v>13861.172073791347</v>
      </c>
      <c r="L97" s="44">
        <f t="shared" si="4"/>
        <v>871590.5</v>
      </c>
      <c r="M97" s="25"/>
      <c r="N97" s="25"/>
      <c r="O97" s="43"/>
    </row>
    <row r="98" spans="1:15">
      <c r="A98" s="8">
        <v>29</v>
      </c>
      <c r="B98" s="9" t="s">
        <v>35</v>
      </c>
      <c r="C98" s="9">
        <v>1402</v>
      </c>
      <c r="D98" s="9">
        <v>14</v>
      </c>
      <c r="E98" s="9" t="s">
        <v>37</v>
      </c>
      <c r="F98" s="9">
        <v>2.9</v>
      </c>
      <c r="G98" s="10">
        <v>85.66</v>
      </c>
      <c r="H98" s="10">
        <v>22.78</v>
      </c>
      <c r="I98" s="10">
        <v>62.88</v>
      </c>
      <c r="J98" s="44">
        <f>J97-30</f>
        <v>10145</v>
      </c>
      <c r="K98" s="44">
        <f t="shared" si="5"/>
        <v>13820.30375318066</v>
      </c>
      <c r="L98" s="44">
        <f t="shared" si="4"/>
        <v>869020.7</v>
      </c>
      <c r="M98" s="25"/>
      <c r="N98" s="25"/>
      <c r="O98" s="43"/>
    </row>
    <row r="99" spans="1:15">
      <c r="A99" s="8">
        <v>30</v>
      </c>
      <c r="B99" s="9" t="s">
        <v>35</v>
      </c>
      <c r="C99" s="9">
        <v>1502</v>
      </c>
      <c r="D99" s="9">
        <v>15</v>
      </c>
      <c r="E99" s="9" t="s">
        <v>37</v>
      </c>
      <c r="F99" s="9">
        <v>2.9</v>
      </c>
      <c r="G99" s="10">
        <v>85.66</v>
      </c>
      <c r="H99" s="10">
        <v>22.78</v>
      </c>
      <c r="I99" s="10">
        <v>62.88</v>
      </c>
      <c r="J99" s="44">
        <f>J98+68</f>
        <v>10213</v>
      </c>
      <c r="K99" s="44">
        <f t="shared" si="5"/>
        <v>13912.93861323155</v>
      </c>
      <c r="L99" s="44">
        <f t="shared" si="4"/>
        <v>874845.58</v>
      </c>
      <c r="M99" s="25"/>
      <c r="N99" s="25"/>
      <c r="O99" s="43"/>
    </row>
    <row r="100" spans="1:15">
      <c r="A100" s="8">
        <v>31</v>
      </c>
      <c r="B100" s="9" t="s">
        <v>35</v>
      </c>
      <c r="C100" s="9">
        <v>1602</v>
      </c>
      <c r="D100" s="9">
        <v>16</v>
      </c>
      <c r="E100" s="9" t="s">
        <v>37</v>
      </c>
      <c r="F100" s="9">
        <v>2.9</v>
      </c>
      <c r="G100" s="10">
        <v>85.66</v>
      </c>
      <c r="H100" s="10">
        <v>22.78</v>
      </c>
      <c r="I100" s="10">
        <v>62.88</v>
      </c>
      <c r="J100" s="44">
        <f>J99+68</f>
        <v>10281</v>
      </c>
      <c r="K100" s="44">
        <f t="shared" si="5"/>
        <v>14005.573473282442</v>
      </c>
      <c r="L100" s="44">
        <f t="shared" si="4"/>
        <v>880670.46</v>
      </c>
      <c r="M100" s="25"/>
      <c r="N100" s="25"/>
      <c r="O100" s="43"/>
    </row>
    <row r="101" spans="1:15">
      <c r="A101" s="8">
        <v>32</v>
      </c>
      <c r="B101" s="9" t="s">
        <v>35</v>
      </c>
      <c r="C101" s="9">
        <v>1702</v>
      </c>
      <c r="D101" s="9">
        <v>17</v>
      </c>
      <c r="E101" s="9" t="s">
        <v>37</v>
      </c>
      <c r="F101" s="9">
        <v>2.9</v>
      </c>
      <c r="G101" s="10">
        <v>85.66</v>
      </c>
      <c r="H101" s="10">
        <v>22.78</v>
      </c>
      <c r="I101" s="10">
        <v>62.88</v>
      </c>
      <c r="J101" s="44">
        <f>J100+68</f>
        <v>10349</v>
      </c>
      <c r="K101" s="44">
        <f t="shared" si="5"/>
        <v>14098.208333333332</v>
      </c>
      <c r="L101" s="44">
        <f t="shared" si="4"/>
        <v>886495.34</v>
      </c>
      <c r="M101" s="25"/>
      <c r="N101" s="25"/>
      <c r="O101" s="43"/>
    </row>
    <row r="102" spans="1:15">
      <c r="A102" s="38">
        <v>33</v>
      </c>
      <c r="B102" s="39" t="s">
        <v>35</v>
      </c>
      <c r="C102" s="39">
        <v>203</v>
      </c>
      <c r="D102" s="39">
        <v>2</v>
      </c>
      <c r="E102" s="39" t="s">
        <v>37</v>
      </c>
      <c r="F102" s="39">
        <v>2.9</v>
      </c>
      <c r="G102" s="40">
        <v>85.66</v>
      </c>
      <c r="H102" s="40">
        <v>22.78</v>
      </c>
      <c r="I102" s="40">
        <v>62.88</v>
      </c>
      <c r="J102" s="45">
        <v>9700</v>
      </c>
      <c r="K102" s="45">
        <f t="shared" si="5"/>
        <v>13214.090330788804</v>
      </c>
      <c r="L102" s="45">
        <f t="shared" si="4"/>
        <v>830902</v>
      </c>
      <c r="M102" s="46"/>
      <c r="N102" s="46"/>
      <c r="O102" s="43"/>
    </row>
    <row r="103" spans="1:15">
      <c r="A103" s="38">
        <v>34</v>
      </c>
      <c r="B103" s="39" t="s">
        <v>35</v>
      </c>
      <c r="C103" s="39">
        <v>303</v>
      </c>
      <c r="D103" s="39">
        <v>3</v>
      </c>
      <c r="E103" s="39" t="s">
        <v>37</v>
      </c>
      <c r="F103" s="39">
        <v>2.9</v>
      </c>
      <c r="G103" s="40">
        <v>85.66</v>
      </c>
      <c r="H103" s="40">
        <v>22.78</v>
      </c>
      <c r="I103" s="40">
        <v>62.88</v>
      </c>
      <c r="J103" s="45">
        <f>J102+38</f>
        <v>9738</v>
      </c>
      <c r="K103" s="45">
        <f t="shared" si="5"/>
        <v>13265.856870229007</v>
      </c>
      <c r="L103" s="45">
        <f t="shared" si="4"/>
        <v>834157.08</v>
      </c>
      <c r="M103" s="46"/>
      <c r="N103" s="46"/>
      <c r="O103" s="43"/>
    </row>
    <row r="104" spans="1:15">
      <c r="A104" s="38">
        <v>35</v>
      </c>
      <c r="B104" s="39" t="s">
        <v>35</v>
      </c>
      <c r="C104" s="39">
        <v>403</v>
      </c>
      <c r="D104" s="39">
        <v>4</v>
      </c>
      <c r="E104" s="39" t="s">
        <v>37</v>
      </c>
      <c r="F104" s="39">
        <v>2.9</v>
      </c>
      <c r="G104" s="40">
        <v>85.66</v>
      </c>
      <c r="H104" s="40">
        <v>22.78</v>
      </c>
      <c r="I104" s="40">
        <v>62.88</v>
      </c>
      <c r="J104" s="45">
        <f>J103-20</f>
        <v>9718</v>
      </c>
      <c r="K104" s="45">
        <f t="shared" si="5"/>
        <v>13238.611323155215</v>
      </c>
      <c r="L104" s="45">
        <f t="shared" si="4"/>
        <v>832443.88</v>
      </c>
      <c r="M104" s="46"/>
      <c r="N104" s="46"/>
      <c r="O104" s="43"/>
    </row>
    <row r="105" spans="1:15">
      <c r="A105" s="38">
        <v>36</v>
      </c>
      <c r="B105" s="39" t="s">
        <v>35</v>
      </c>
      <c r="C105" s="39">
        <v>503</v>
      </c>
      <c r="D105" s="39">
        <v>5</v>
      </c>
      <c r="E105" s="39" t="s">
        <v>37</v>
      </c>
      <c r="F105" s="39">
        <v>2.9</v>
      </c>
      <c r="G105" s="40">
        <v>85.66</v>
      </c>
      <c r="H105" s="40">
        <v>22.78</v>
      </c>
      <c r="I105" s="40">
        <v>62.88</v>
      </c>
      <c r="J105" s="45">
        <f>J104+38</f>
        <v>9756</v>
      </c>
      <c r="K105" s="45">
        <f t="shared" si="5"/>
        <v>13290.377862595418</v>
      </c>
      <c r="L105" s="45">
        <f t="shared" si="4"/>
        <v>835698.96</v>
      </c>
      <c r="M105" s="46"/>
      <c r="N105" s="46"/>
      <c r="O105" s="43"/>
    </row>
    <row r="106" spans="1:15">
      <c r="A106" s="38">
        <v>37</v>
      </c>
      <c r="B106" s="39" t="s">
        <v>35</v>
      </c>
      <c r="C106" s="39">
        <v>603</v>
      </c>
      <c r="D106" s="39">
        <v>6</v>
      </c>
      <c r="E106" s="39" t="s">
        <v>37</v>
      </c>
      <c r="F106" s="39">
        <v>2.9</v>
      </c>
      <c r="G106" s="40">
        <v>85.66</v>
      </c>
      <c r="H106" s="40">
        <v>22.78</v>
      </c>
      <c r="I106" s="40">
        <v>62.88</v>
      </c>
      <c r="J106" s="45">
        <f>J105+38</f>
        <v>9794</v>
      </c>
      <c r="K106" s="45">
        <f t="shared" si="5"/>
        <v>13342.144402035621</v>
      </c>
      <c r="L106" s="45">
        <f t="shared" si="4"/>
        <v>838954.03999999992</v>
      </c>
      <c r="M106" s="46"/>
      <c r="N106" s="46"/>
      <c r="O106" s="43"/>
    </row>
    <row r="107" spans="1:15">
      <c r="A107" s="38">
        <v>38</v>
      </c>
      <c r="B107" s="39" t="s">
        <v>35</v>
      </c>
      <c r="C107" s="39">
        <v>703</v>
      </c>
      <c r="D107" s="39">
        <v>7</v>
      </c>
      <c r="E107" s="39" t="s">
        <v>37</v>
      </c>
      <c r="F107" s="39">
        <v>2.9</v>
      </c>
      <c r="G107" s="40">
        <v>85.66</v>
      </c>
      <c r="H107" s="40">
        <v>22.78</v>
      </c>
      <c r="I107" s="40">
        <v>62.88</v>
      </c>
      <c r="J107" s="45">
        <f>J106+38</f>
        <v>9832</v>
      </c>
      <c r="K107" s="45">
        <f t="shared" si="5"/>
        <v>13393.910941475826</v>
      </c>
      <c r="L107" s="45">
        <f t="shared" si="4"/>
        <v>842209.12</v>
      </c>
      <c r="M107" s="46"/>
      <c r="N107" s="46"/>
      <c r="O107" s="43"/>
    </row>
    <row r="108" spans="1:15">
      <c r="A108" s="38">
        <v>39</v>
      </c>
      <c r="B108" s="39" t="s">
        <v>35</v>
      </c>
      <c r="C108" s="39">
        <v>803</v>
      </c>
      <c r="D108" s="39">
        <v>8</v>
      </c>
      <c r="E108" s="39" t="s">
        <v>37</v>
      </c>
      <c r="F108" s="39">
        <v>2.9</v>
      </c>
      <c r="G108" s="40">
        <v>85.66</v>
      </c>
      <c r="H108" s="40">
        <v>22.78</v>
      </c>
      <c r="I108" s="40">
        <v>62.88</v>
      </c>
      <c r="J108" s="45">
        <f>J107+48</f>
        <v>9880</v>
      </c>
      <c r="K108" s="45">
        <f t="shared" si="5"/>
        <v>13459.300254452924</v>
      </c>
      <c r="L108" s="45">
        <f t="shared" si="4"/>
        <v>846320.79999999993</v>
      </c>
      <c r="M108" s="46"/>
      <c r="N108" s="46"/>
      <c r="O108" s="43"/>
    </row>
    <row r="109" spans="1:15">
      <c r="A109" s="38">
        <v>40</v>
      </c>
      <c r="B109" s="39" t="s">
        <v>35</v>
      </c>
      <c r="C109" s="39">
        <v>903</v>
      </c>
      <c r="D109" s="39">
        <v>9</v>
      </c>
      <c r="E109" s="39" t="s">
        <v>37</v>
      </c>
      <c r="F109" s="39">
        <v>2.9</v>
      </c>
      <c r="G109" s="40">
        <v>85.66</v>
      </c>
      <c r="H109" s="40">
        <v>22.78</v>
      </c>
      <c r="I109" s="40">
        <v>62.88</v>
      </c>
      <c r="J109" s="45">
        <f>J108+38</f>
        <v>9918</v>
      </c>
      <c r="K109" s="45">
        <f t="shared" si="5"/>
        <v>13511.066793893129</v>
      </c>
      <c r="L109" s="45">
        <f t="shared" si="4"/>
        <v>849575.88</v>
      </c>
      <c r="M109" s="46"/>
      <c r="N109" s="46"/>
      <c r="O109" s="43"/>
    </row>
    <row r="110" spans="1:15">
      <c r="A110" s="38">
        <v>41</v>
      </c>
      <c r="B110" s="39" t="s">
        <v>35</v>
      </c>
      <c r="C110" s="39">
        <v>1003</v>
      </c>
      <c r="D110" s="39">
        <v>10</v>
      </c>
      <c r="E110" s="39" t="s">
        <v>37</v>
      </c>
      <c r="F110" s="39">
        <v>2.9</v>
      </c>
      <c r="G110" s="40">
        <v>85.66</v>
      </c>
      <c r="H110" s="40">
        <v>22.78</v>
      </c>
      <c r="I110" s="40">
        <v>62.88</v>
      </c>
      <c r="J110" s="45">
        <f>J109+88</f>
        <v>10006</v>
      </c>
      <c r="K110" s="45">
        <f t="shared" si="5"/>
        <v>13630.947201017811</v>
      </c>
      <c r="L110" s="45">
        <f t="shared" si="4"/>
        <v>857113.96</v>
      </c>
      <c r="M110" s="46"/>
      <c r="N110" s="46"/>
      <c r="O110" s="43"/>
    </row>
    <row r="111" spans="1:15">
      <c r="A111" s="38">
        <v>42</v>
      </c>
      <c r="B111" s="39" t="s">
        <v>35</v>
      </c>
      <c r="C111" s="39">
        <v>1103</v>
      </c>
      <c r="D111" s="39">
        <v>11</v>
      </c>
      <c r="E111" s="39" t="s">
        <v>37</v>
      </c>
      <c r="F111" s="39">
        <v>2.9</v>
      </c>
      <c r="G111" s="40">
        <v>85.66</v>
      </c>
      <c r="H111" s="40">
        <v>22.78</v>
      </c>
      <c r="I111" s="40">
        <v>62.88</v>
      </c>
      <c r="J111" s="45">
        <f>J110+88</f>
        <v>10094</v>
      </c>
      <c r="K111" s="45">
        <f t="shared" si="5"/>
        <v>13750.827608142492</v>
      </c>
      <c r="L111" s="45">
        <f t="shared" si="4"/>
        <v>864652.03999999992</v>
      </c>
      <c r="M111" s="46"/>
      <c r="N111" s="46"/>
      <c r="O111" s="43"/>
    </row>
    <row r="112" spans="1:15">
      <c r="A112" s="38">
        <v>43</v>
      </c>
      <c r="B112" s="39" t="s">
        <v>35</v>
      </c>
      <c r="C112" s="39">
        <v>1203</v>
      </c>
      <c r="D112" s="39">
        <v>12</v>
      </c>
      <c r="E112" s="39" t="s">
        <v>37</v>
      </c>
      <c r="F112" s="39">
        <v>2.9</v>
      </c>
      <c r="G112" s="40">
        <v>85.66</v>
      </c>
      <c r="H112" s="40">
        <v>22.78</v>
      </c>
      <c r="I112" s="40">
        <v>62.88</v>
      </c>
      <c r="J112" s="45">
        <f>J111+88</f>
        <v>10182</v>
      </c>
      <c r="K112" s="45">
        <f t="shared" si="5"/>
        <v>13870.708015267175</v>
      </c>
      <c r="L112" s="45">
        <f t="shared" si="4"/>
        <v>872190.12</v>
      </c>
      <c r="M112" s="46"/>
      <c r="N112" s="46"/>
      <c r="O112" s="43"/>
    </row>
    <row r="113" spans="1:15">
      <c r="A113" s="38">
        <v>44</v>
      </c>
      <c r="B113" s="39" t="s">
        <v>35</v>
      </c>
      <c r="C113" s="39">
        <v>1303</v>
      </c>
      <c r="D113" s="39">
        <v>13</v>
      </c>
      <c r="E113" s="39" t="s">
        <v>37</v>
      </c>
      <c r="F113" s="39">
        <v>2.9</v>
      </c>
      <c r="G113" s="40">
        <v>85.66</v>
      </c>
      <c r="H113" s="40">
        <v>22.78</v>
      </c>
      <c r="I113" s="40">
        <v>62.88</v>
      </c>
      <c r="J113" s="45">
        <f>J112+68</f>
        <v>10250</v>
      </c>
      <c r="K113" s="45">
        <f t="shared" si="5"/>
        <v>13963.342875318065</v>
      </c>
      <c r="L113" s="45">
        <f t="shared" si="4"/>
        <v>878015</v>
      </c>
      <c r="M113" s="46"/>
      <c r="N113" s="46"/>
      <c r="O113" s="43"/>
    </row>
    <row r="114" spans="1:15">
      <c r="A114" s="38">
        <v>45</v>
      </c>
      <c r="B114" s="39" t="s">
        <v>35</v>
      </c>
      <c r="C114" s="39">
        <v>1403</v>
      </c>
      <c r="D114" s="39">
        <v>14</v>
      </c>
      <c r="E114" s="39" t="s">
        <v>37</v>
      </c>
      <c r="F114" s="39">
        <v>2.9</v>
      </c>
      <c r="G114" s="40">
        <v>85.66</v>
      </c>
      <c r="H114" s="40">
        <v>22.78</v>
      </c>
      <c r="I114" s="40">
        <v>62.88</v>
      </c>
      <c r="J114" s="45">
        <f>J113+48</f>
        <v>10298</v>
      </c>
      <c r="K114" s="45">
        <f t="shared" si="5"/>
        <v>14028.732188295164</v>
      </c>
      <c r="L114" s="45">
        <f t="shared" si="4"/>
        <v>882126.67999999993</v>
      </c>
      <c r="M114" s="46"/>
      <c r="N114" s="46"/>
      <c r="O114" s="43"/>
    </row>
    <row r="115" spans="1:15">
      <c r="A115" s="38">
        <v>46</v>
      </c>
      <c r="B115" s="39" t="s">
        <v>35</v>
      </c>
      <c r="C115" s="39">
        <v>1503</v>
      </c>
      <c r="D115" s="39">
        <v>15</v>
      </c>
      <c r="E115" s="39" t="s">
        <v>37</v>
      </c>
      <c r="F115" s="39">
        <v>2.9</v>
      </c>
      <c r="G115" s="40">
        <v>85.66</v>
      </c>
      <c r="H115" s="40">
        <v>22.78</v>
      </c>
      <c r="I115" s="40">
        <v>62.88</v>
      </c>
      <c r="J115" s="45">
        <f>J114+48</f>
        <v>10346</v>
      </c>
      <c r="K115" s="45">
        <f t="shared" si="5"/>
        <v>14094.121501272264</v>
      </c>
      <c r="L115" s="45">
        <f t="shared" si="4"/>
        <v>886238.36</v>
      </c>
      <c r="M115" s="46"/>
      <c r="N115" s="46"/>
      <c r="O115" s="43"/>
    </row>
    <row r="116" spans="1:15">
      <c r="A116" s="38">
        <v>47</v>
      </c>
      <c r="B116" s="39" t="s">
        <v>35</v>
      </c>
      <c r="C116" s="39">
        <v>1603</v>
      </c>
      <c r="D116" s="39">
        <v>16</v>
      </c>
      <c r="E116" s="39" t="s">
        <v>37</v>
      </c>
      <c r="F116" s="39">
        <v>2.9</v>
      </c>
      <c r="G116" s="40">
        <v>85.66</v>
      </c>
      <c r="H116" s="40">
        <v>22.78</v>
      </c>
      <c r="I116" s="40">
        <v>62.88</v>
      </c>
      <c r="J116" s="45">
        <f>J115+48</f>
        <v>10394</v>
      </c>
      <c r="K116" s="45">
        <f t="shared" si="5"/>
        <v>14159.510814249363</v>
      </c>
      <c r="L116" s="45">
        <f t="shared" si="4"/>
        <v>890350.03999999992</v>
      </c>
      <c r="M116" s="46"/>
      <c r="N116" s="46"/>
      <c r="O116" s="43"/>
    </row>
    <row r="117" spans="1:15">
      <c r="A117" s="38">
        <v>48</v>
      </c>
      <c r="B117" s="39" t="s">
        <v>35</v>
      </c>
      <c r="C117" s="39">
        <v>1703</v>
      </c>
      <c r="D117" s="39">
        <v>17</v>
      </c>
      <c r="E117" s="39" t="s">
        <v>37</v>
      </c>
      <c r="F117" s="39">
        <v>2.9</v>
      </c>
      <c r="G117" s="40">
        <v>85.66</v>
      </c>
      <c r="H117" s="40">
        <v>22.78</v>
      </c>
      <c r="I117" s="40">
        <v>62.88</v>
      </c>
      <c r="J117" s="45">
        <f>J116+48</f>
        <v>10442</v>
      </c>
      <c r="K117" s="45">
        <f t="shared" si="5"/>
        <v>14224.900127226461</v>
      </c>
      <c r="L117" s="45">
        <f t="shared" si="4"/>
        <v>894461.72</v>
      </c>
      <c r="M117" s="46"/>
      <c r="N117" s="46"/>
      <c r="O117" s="43"/>
    </row>
    <row r="118" spans="1:15">
      <c r="A118" s="8">
        <v>49</v>
      </c>
      <c r="B118" s="9" t="s">
        <v>35</v>
      </c>
      <c r="C118" s="9">
        <v>204</v>
      </c>
      <c r="D118" s="9">
        <v>2</v>
      </c>
      <c r="E118" s="9" t="s">
        <v>36</v>
      </c>
      <c r="F118" s="9">
        <v>2.9</v>
      </c>
      <c r="G118" s="10">
        <v>94.44</v>
      </c>
      <c r="H118" s="10">
        <v>25.11</v>
      </c>
      <c r="I118" s="10">
        <v>69.33</v>
      </c>
      <c r="J118" s="44">
        <v>9730</v>
      </c>
      <c r="K118" s="44">
        <f t="shared" si="5"/>
        <v>13254.019904803115</v>
      </c>
      <c r="L118" s="44">
        <f t="shared" si="4"/>
        <v>918901.2</v>
      </c>
      <c r="M118" s="25"/>
      <c r="N118" s="25"/>
      <c r="O118" s="43"/>
    </row>
    <row r="119" spans="1:15">
      <c r="A119" s="8">
        <v>50</v>
      </c>
      <c r="B119" s="9" t="s">
        <v>35</v>
      </c>
      <c r="C119" s="9">
        <v>304</v>
      </c>
      <c r="D119" s="9">
        <v>3</v>
      </c>
      <c r="E119" s="9" t="s">
        <v>36</v>
      </c>
      <c r="F119" s="9">
        <v>2.9</v>
      </c>
      <c r="G119" s="10">
        <v>94.44</v>
      </c>
      <c r="H119" s="10">
        <v>25.11</v>
      </c>
      <c r="I119" s="10">
        <v>69.33</v>
      </c>
      <c r="J119" s="44">
        <f>J118+38</f>
        <v>9768</v>
      </c>
      <c r="K119" s="44">
        <f t="shared" si="5"/>
        <v>13305.782778018172</v>
      </c>
      <c r="L119" s="44">
        <f t="shared" si="4"/>
        <v>922489.91999999993</v>
      </c>
      <c r="M119" s="25"/>
      <c r="N119" s="25"/>
      <c r="O119" s="43"/>
    </row>
    <row r="120" spans="1:15">
      <c r="A120" s="8">
        <v>51</v>
      </c>
      <c r="B120" s="9" t="s">
        <v>35</v>
      </c>
      <c r="C120" s="9">
        <v>404</v>
      </c>
      <c r="D120" s="9">
        <v>4</v>
      </c>
      <c r="E120" s="9" t="s">
        <v>36</v>
      </c>
      <c r="F120" s="9">
        <v>2.9</v>
      </c>
      <c r="G120" s="10">
        <v>94.44</v>
      </c>
      <c r="H120" s="10">
        <v>25.11</v>
      </c>
      <c r="I120" s="10">
        <v>69.33</v>
      </c>
      <c r="J120" s="44">
        <f>J119-20</f>
        <v>9748</v>
      </c>
      <c r="K120" s="44">
        <f t="shared" si="5"/>
        <v>13278.539160536564</v>
      </c>
      <c r="L120" s="44">
        <f t="shared" si="4"/>
        <v>920601.12</v>
      </c>
      <c r="M120" s="25"/>
      <c r="N120" s="25"/>
      <c r="O120" s="43"/>
    </row>
    <row r="121" spans="1:15">
      <c r="A121" s="8">
        <v>52</v>
      </c>
      <c r="B121" s="9" t="s">
        <v>35</v>
      </c>
      <c r="C121" s="9">
        <v>504</v>
      </c>
      <c r="D121" s="9">
        <v>5</v>
      </c>
      <c r="E121" s="9" t="s">
        <v>36</v>
      </c>
      <c r="F121" s="9">
        <v>2.9</v>
      </c>
      <c r="G121" s="10">
        <v>94.44</v>
      </c>
      <c r="H121" s="10">
        <v>25.11</v>
      </c>
      <c r="I121" s="10">
        <v>69.33</v>
      </c>
      <c r="J121" s="44">
        <f>J120+48</f>
        <v>9796</v>
      </c>
      <c r="K121" s="44">
        <f t="shared" si="5"/>
        <v>13343.923842492428</v>
      </c>
      <c r="L121" s="44">
        <f t="shared" si="4"/>
        <v>925134.24</v>
      </c>
      <c r="M121" s="25"/>
      <c r="N121" s="25"/>
      <c r="O121" s="43"/>
    </row>
    <row r="122" spans="1:15">
      <c r="A122" s="8">
        <v>53</v>
      </c>
      <c r="B122" s="9" t="s">
        <v>35</v>
      </c>
      <c r="C122" s="9">
        <v>604</v>
      </c>
      <c r="D122" s="9">
        <v>6</v>
      </c>
      <c r="E122" s="9" t="s">
        <v>36</v>
      </c>
      <c r="F122" s="9">
        <v>2.9</v>
      </c>
      <c r="G122" s="10">
        <v>94.44</v>
      </c>
      <c r="H122" s="10">
        <v>25.11</v>
      </c>
      <c r="I122" s="10">
        <v>69.33</v>
      </c>
      <c r="J122" s="44">
        <f>J121+48</f>
        <v>9844</v>
      </c>
      <c r="K122" s="44">
        <f t="shared" si="5"/>
        <v>13409.308524448292</v>
      </c>
      <c r="L122" s="44">
        <f t="shared" si="4"/>
        <v>929667.36</v>
      </c>
      <c r="M122" s="25"/>
      <c r="N122" s="25"/>
      <c r="O122" s="43"/>
    </row>
    <row r="123" spans="1:15">
      <c r="A123" s="8">
        <v>54</v>
      </c>
      <c r="B123" s="9" t="s">
        <v>35</v>
      </c>
      <c r="C123" s="9">
        <v>704</v>
      </c>
      <c r="D123" s="9">
        <v>7</v>
      </c>
      <c r="E123" s="9" t="s">
        <v>36</v>
      </c>
      <c r="F123" s="9">
        <v>2.9</v>
      </c>
      <c r="G123" s="10">
        <v>94.44</v>
      </c>
      <c r="H123" s="10">
        <v>25.11</v>
      </c>
      <c r="I123" s="10">
        <v>69.33</v>
      </c>
      <c r="J123" s="44">
        <f>J122+48</f>
        <v>9892</v>
      </c>
      <c r="K123" s="44">
        <f t="shared" si="5"/>
        <v>13474.693206404154</v>
      </c>
      <c r="L123" s="44">
        <f t="shared" si="4"/>
        <v>934200.48</v>
      </c>
      <c r="M123" s="25"/>
      <c r="N123" s="25"/>
      <c r="O123" s="43"/>
    </row>
    <row r="124" spans="1:15">
      <c r="A124" s="8">
        <v>55</v>
      </c>
      <c r="B124" s="9" t="s">
        <v>35</v>
      </c>
      <c r="C124" s="9">
        <v>804</v>
      </c>
      <c r="D124" s="9">
        <v>8</v>
      </c>
      <c r="E124" s="9" t="s">
        <v>36</v>
      </c>
      <c r="F124" s="9">
        <v>2.9</v>
      </c>
      <c r="G124" s="10">
        <v>94.44</v>
      </c>
      <c r="H124" s="10">
        <v>25.11</v>
      </c>
      <c r="I124" s="10">
        <v>69.33</v>
      </c>
      <c r="J124" s="44">
        <f>J123+38</f>
        <v>9930</v>
      </c>
      <c r="K124" s="44">
        <f t="shared" si="5"/>
        <v>13526.456079619213</v>
      </c>
      <c r="L124" s="44">
        <f t="shared" si="4"/>
        <v>937789.2</v>
      </c>
      <c r="M124" s="25"/>
      <c r="N124" s="25"/>
      <c r="O124" s="43"/>
    </row>
    <row r="125" spans="1:15">
      <c r="A125" s="8">
        <v>56</v>
      </c>
      <c r="B125" s="9" t="s">
        <v>35</v>
      </c>
      <c r="C125" s="9">
        <v>904</v>
      </c>
      <c r="D125" s="9">
        <v>9</v>
      </c>
      <c r="E125" s="9" t="s">
        <v>36</v>
      </c>
      <c r="F125" s="9">
        <v>2.9</v>
      </c>
      <c r="G125" s="10">
        <v>94.44</v>
      </c>
      <c r="H125" s="10">
        <v>25.11</v>
      </c>
      <c r="I125" s="10">
        <v>69.33</v>
      </c>
      <c r="J125" s="44">
        <f>J124+48</f>
        <v>9978</v>
      </c>
      <c r="K125" s="44">
        <f t="shared" si="5"/>
        <v>13591.840761575075</v>
      </c>
      <c r="L125" s="44">
        <f t="shared" si="4"/>
        <v>942322.32</v>
      </c>
      <c r="M125" s="25"/>
      <c r="N125" s="25"/>
      <c r="O125" s="43"/>
    </row>
    <row r="126" spans="1:15">
      <c r="A126" s="8">
        <v>57</v>
      </c>
      <c r="B126" s="9" t="s">
        <v>35</v>
      </c>
      <c r="C126" s="9">
        <v>1004</v>
      </c>
      <c r="D126" s="9">
        <v>10</v>
      </c>
      <c r="E126" s="9" t="s">
        <v>36</v>
      </c>
      <c r="F126" s="9">
        <v>2.9</v>
      </c>
      <c r="G126" s="10">
        <v>94.44</v>
      </c>
      <c r="H126" s="10">
        <v>25.11</v>
      </c>
      <c r="I126" s="10">
        <v>69.33</v>
      </c>
      <c r="J126" s="44">
        <f>J125+58</f>
        <v>10036</v>
      </c>
      <c r="K126" s="44">
        <f t="shared" si="5"/>
        <v>13670.847252271744</v>
      </c>
      <c r="L126" s="44">
        <f t="shared" si="4"/>
        <v>947799.84</v>
      </c>
      <c r="M126" s="25"/>
      <c r="N126" s="25"/>
      <c r="O126" s="43"/>
    </row>
    <row r="127" spans="1:15">
      <c r="A127" s="8">
        <v>58</v>
      </c>
      <c r="B127" s="9" t="s">
        <v>35</v>
      </c>
      <c r="C127" s="9">
        <v>1104</v>
      </c>
      <c r="D127" s="9">
        <v>11</v>
      </c>
      <c r="E127" s="9" t="s">
        <v>36</v>
      </c>
      <c r="F127" s="9">
        <v>2.9</v>
      </c>
      <c r="G127" s="10">
        <v>94.44</v>
      </c>
      <c r="H127" s="10">
        <v>25.11</v>
      </c>
      <c r="I127" s="10">
        <v>69.33</v>
      </c>
      <c r="J127" s="44">
        <f>J126+38</f>
        <v>10074</v>
      </c>
      <c r="K127" s="44">
        <f t="shared" si="5"/>
        <v>13722.610125486801</v>
      </c>
      <c r="L127" s="44">
        <f t="shared" si="4"/>
        <v>951388.55999999994</v>
      </c>
      <c r="M127" s="25"/>
      <c r="N127" s="25"/>
      <c r="O127" s="43"/>
    </row>
    <row r="128" spans="1:15">
      <c r="A128" s="8">
        <v>59</v>
      </c>
      <c r="B128" s="9" t="s">
        <v>35</v>
      </c>
      <c r="C128" s="9">
        <v>1204</v>
      </c>
      <c r="D128" s="9">
        <v>12</v>
      </c>
      <c r="E128" s="9" t="s">
        <v>36</v>
      </c>
      <c r="F128" s="9">
        <v>2.9</v>
      </c>
      <c r="G128" s="10">
        <v>94.44</v>
      </c>
      <c r="H128" s="10">
        <v>25.11</v>
      </c>
      <c r="I128" s="10">
        <v>69.33</v>
      </c>
      <c r="J128" s="44">
        <f>J127+48</f>
        <v>10122</v>
      </c>
      <c r="K128" s="44">
        <f t="shared" si="5"/>
        <v>13787.994807442665</v>
      </c>
      <c r="L128" s="44">
        <f t="shared" si="4"/>
        <v>955921.67999999993</v>
      </c>
      <c r="M128" s="25"/>
      <c r="N128" s="25"/>
      <c r="O128" s="43"/>
    </row>
    <row r="129" spans="1:15">
      <c r="A129" s="8">
        <v>60</v>
      </c>
      <c r="B129" s="9" t="s">
        <v>35</v>
      </c>
      <c r="C129" s="9">
        <v>1304</v>
      </c>
      <c r="D129" s="9">
        <v>13</v>
      </c>
      <c r="E129" s="9" t="s">
        <v>36</v>
      </c>
      <c r="F129" s="9">
        <v>2.9</v>
      </c>
      <c r="G129" s="10">
        <v>94.44</v>
      </c>
      <c r="H129" s="10">
        <v>25.11</v>
      </c>
      <c r="I129" s="10">
        <v>69.33</v>
      </c>
      <c r="J129" s="44">
        <f>J128+58</f>
        <v>10180</v>
      </c>
      <c r="K129" s="44">
        <f t="shared" si="5"/>
        <v>13867.001298139334</v>
      </c>
      <c r="L129" s="44">
        <f t="shared" si="4"/>
        <v>961399.2</v>
      </c>
      <c r="M129" s="25"/>
      <c r="N129" s="25"/>
      <c r="O129" s="43"/>
    </row>
    <row r="130" spans="1:15">
      <c r="A130" s="8">
        <v>61</v>
      </c>
      <c r="B130" s="9" t="s">
        <v>35</v>
      </c>
      <c r="C130" s="9">
        <v>1404</v>
      </c>
      <c r="D130" s="9">
        <v>14</v>
      </c>
      <c r="E130" s="9" t="s">
        <v>36</v>
      </c>
      <c r="F130" s="9">
        <v>2.9</v>
      </c>
      <c r="G130" s="10">
        <v>94.44</v>
      </c>
      <c r="H130" s="10">
        <v>25.11</v>
      </c>
      <c r="I130" s="10">
        <v>69.33</v>
      </c>
      <c r="J130" s="44">
        <f>J129+28</f>
        <v>10208</v>
      </c>
      <c r="K130" s="44">
        <f t="shared" si="5"/>
        <v>13905.142362613587</v>
      </c>
      <c r="L130" s="44">
        <f t="shared" si="4"/>
        <v>964043.52</v>
      </c>
      <c r="M130" s="25"/>
      <c r="N130" s="25"/>
      <c r="O130" s="43"/>
    </row>
    <row r="131" spans="1:15">
      <c r="A131" s="8">
        <v>62</v>
      </c>
      <c r="B131" s="9" t="s">
        <v>35</v>
      </c>
      <c r="C131" s="9">
        <v>1504</v>
      </c>
      <c r="D131" s="9">
        <v>15</v>
      </c>
      <c r="E131" s="9" t="s">
        <v>36</v>
      </c>
      <c r="F131" s="9">
        <v>2.9</v>
      </c>
      <c r="G131" s="10">
        <v>94.44</v>
      </c>
      <c r="H131" s="10">
        <v>25.11</v>
      </c>
      <c r="I131" s="10">
        <v>69.33</v>
      </c>
      <c r="J131" s="44">
        <f>J130+58</f>
        <v>10266</v>
      </c>
      <c r="K131" s="44">
        <f t="shared" si="5"/>
        <v>13984.148853310255</v>
      </c>
      <c r="L131" s="44">
        <f t="shared" si="4"/>
        <v>969521.03999999992</v>
      </c>
      <c r="M131" s="25"/>
      <c r="N131" s="25"/>
      <c r="O131" s="43"/>
    </row>
    <row r="132" spans="1:15">
      <c r="A132" s="8">
        <v>63</v>
      </c>
      <c r="B132" s="9" t="s">
        <v>35</v>
      </c>
      <c r="C132" s="9">
        <v>1604</v>
      </c>
      <c r="D132" s="9">
        <v>16</v>
      </c>
      <c r="E132" s="9" t="s">
        <v>36</v>
      </c>
      <c r="F132" s="9">
        <v>2.9</v>
      </c>
      <c r="G132" s="10">
        <v>94.44</v>
      </c>
      <c r="H132" s="10">
        <v>25.11</v>
      </c>
      <c r="I132" s="10">
        <v>69.33</v>
      </c>
      <c r="J132" s="44">
        <f>J131+68</f>
        <v>10334</v>
      </c>
      <c r="K132" s="44">
        <f t="shared" si="5"/>
        <v>14076.777152747729</v>
      </c>
      <c r="L132" s="44">
        <f t="shared" si="4"/>
        <v>975942.96</v>
      </c>
      <c r="M132" s="25"/>
      <c r="N132" s="25"/>
      <c r="O132" s="43"/>
    </row>
    <row r="133" spans="1:15">
      <c r="A133" s="8">
        <v>64</v>
      </c>
      <c r="B133" s="9" t="s">
        <v>35</v>
      </c>
      <c r="C133" s="9">
        <v>1704</v>
      </c>
      <c r="D133" s="9">
        <v>17</v>
      </c>
      <c r="E133" s="9" t="s">
        <v>36</v>
      </c>
      <c r="F133" s="9">
        <v>2.9</v>
      </c>
      <c r="G133" s="10">
        <v>94.44</v>
      </c>
      <c r="H133" s="10">
        <v>25.11</v>
      </c>
      <c r="I133" s="10">
        <v>69.33</v>
      </c>
      <c r="J133" s="44">
        <f>J132+48</f>
        <v>10382</v>
      </c>
      <c r="K133" s="44">
        <f t="shared" si="5"/>
        <v>14142.161834703591</v>
      </c>
      <c r="L133" s="44">
        <f t="shared" si="4"/>
        <v>980476.08</v>
      </c>
      <c r="M133" s="25"/>
      <c r="N133" s="25"/>
      <c r="O133" s="43"/>
    </row>
    <row r="134" spans="1:15" s="2" customFormat="1" ht="25.15" customHeight="1">
      <c r="A134" s="196" t="s">
        <v>24</v>
      </c>
      <c r="B134" s="196"/>
      <c r="C134" s="196"/>
      <c r="D134" s="196"/>
      <c r="E134" s="196"/>
      <c r="F134" s="196"/>
      <c r="G134" s="48">
        <f>SUM(G6:G133)</f>
        <v>11462.540000000006</v>
      </c>
      <c r="H134" s="49">
        <f>SUM(H6:H133)</f>
        <v>3074.5600000000049</v>
      </c>
      <c r="I134" s="54">
        <f>SUM(I6:I133)</f>
        <v>8461.4400000000041</v>
      </c>
      <c r="J134" s="55">
        <f>L134/G134</f>
        <v>10004.069989723041</v>
      </c>
      <c r="K134" s="55">
        <f t="shared" si="5"/>
        <v>13552.309349236057</v>
      </c>
      <c r="L134" s="48">
        <f>SUM(L6:L133)</f>
        <v>114672052.42</v>
      </c>
      <c r="M134" s="48"/>
      <c r="N134" s="7"/>
      <c r="O134" s="56"/>
    </row>
    <row r="135" spans="1:15" s="2" customFormat="1" ht="32.1" customHeight="1">
      <c r="A135" s="197" t="s">
        <v>65</v>
      </c>
      <c r="B135" s="197"/>
      <c r="C135" s="197"/>
      <c r="D135" s="197"/>
      <c r="E135" s="197"/>
      <c r="F135" s="197"/>
      <c r="G135" s="197"/>
      <c r="H135" s="197"/>
      <c r="I135" s="197"/>
      <c r="J135" s="197"/>
      <c r="K135" s="197"/>
      <c r="L135" s="197"/>
      <c r="M135" s="197"/>
      <c r="N135" s="197"/>
      <c r="O135" s="197"/>
    </row>
    <row r="136" spans="1:15" s="2" customFormat="1" ht="74.099999999999994" customHeight="1">
      <c r="A136" s="198" t="s">
        <v>39</v>
      </c>
      <c r="B136" s="199"/>
      <c r="C136" s="199"/>
      <c r="D136" s="199"/>
      <c r="E136" s="199"/>
      <c r="F136" s="199"/>
      <c r="G136" s="199"/>
      <c r="H136" s="199"/>
      <c r="I136" s="199"/>
      <c r="J136" s="199"/>
      <c r="K136" s="199"/>
      <c r="L136" s="199"/>
      <c r="M136" s="199"/>
      <c r="N136" s="199"/>
      <c r="O136" s="199"/>
    </row>
    <row r="137" spans="1:15" s="2" customFormat="1" ht="25.15" customHeight="1">
      <c r="A137" s="201" t="s">
        <v>26</v>
      </c>
      <c r="B137" s="201"/>
      <c r="C137" s="201"/>
      <c r="D137" s="201"/>
      <c r="E137" s="201"/>
      <c r="F137" s="50"/>
      <c r="G137" s="50"/>
      <c r="H137" s="50"/>
      <c r="I137" s="50"/>
      <c r="J137" s="57"/>
      <c r="K137" s="201" t="s">
        <v>27</v>
      </c>
      <c r="L137" s="201"/>
      <c r="M137" s="50"/>
      <c r="N137" s="51"/>
      <c r="O137" s="53"/>
    </row>
    <row r="138" spans="1:15" s="2" customFormat="1" ht="25.15" customHeight="1">
      <c r="A138" s="201" t="s">
        <v>28</v>
      </c>
      <c r="B138" s="201"/>
      <c r="C138" s="201"/>
      <c r="D138" s="201"/>
      <c r="E138" s="201"/>
      <c r="F138" s="51"/>
      <c r="G138" s="51"/>
      <c r="H138" s="51"/>
      <c r="I138" s="51"/>
      <c r="J138" s="58"/>
      <c r="K138" s="201" t="s">
        <v>29</v>
      </c>
      <c r="L138" s="201"/>
      <c r="M138" s="50"/>
      <c r="N138" s="51"/>
      <c r="O138" s="53"/>
    </row>
    <row r="139" spans="1:15" s="2" customFormat="1" ht="25.15" customHeight="1">
      <c r="A139" s="201" t="s">
        <v>30</v>
      </c>
      <c r="B139" s="201"/>
      <c r="C139" s="201"/>
      <c r="D139" s="201"/>
      <c r="E139" s="201"/>
      <c r="J139" s="59"/>
      <c r="K139" s="59"/>
      <c r="O139" s="1"/>
    </row>
    <row r="140" spans="1:15" s="1" customFormat="1">
      <c r="A140" s="186" t="s">
        <v>39</v>
      </c>
      <c r="B140" s="187"/>
      <c r="C140" s="187"/>
      <c r="D140" s="187"/>
      <c r="E140" s="187"/>
      <c r="F140" s="187"/>
      <c r="G140" s="187"/>
      <c r="H140" s="187"/>
      <c r="I140" s="187"/>
      <c r="J140" s="187"/>
      <c r="K140" s="187"/>
      <c r="L140" s="187"/>
      <c r="M140" s="187"/>
      <c r="N140" s="187"/>
      <c r="O140" s="187"/>
    </row>
    <row r="141" spans="1:15" s="1" customFormat="1">
      <c r="A141" s="173" t="s">
        <v>26</v>
      </c>
      <c r="B141" s="173"/>
      <c r="C141" s="173"/>
      <c r="D141" s="173"/>
      <c r="E141" s="173"/>
      <c r="F141" s="52"/>
      <c r="G141" s="52"/>
      <c r="H141" s="52"/>
      <c r="I141" s="52"/>
      <c r="J141" s="60"/>
      <c r="K141" s="173" t="s">
        <v>27</v>
      </c>
      <c r="L141" s="173"/>
      <c r="M141" s="52"/>
      <c r="N141" s="53"/>
      <c r="O141" s="53"/>
    </row>
    <row r="142" spans="1:15" s="1" customFormat="1">
      <c r="A142" s="173" t="s">
        <v>28</v>
      </c>
      <c r="B142" s="173"/>
      <c r="C142" s="173"/>
      <c r="D142" s="173"/>
      <c r="E142" s="173"/>
      <c r="F142" s="53"/>
      <c r="G142" s="53"/>
      <c r="H142" s="53"/>
      <c r="I142" s="53"/>
      <c r="J142" s="61"/>
      <c r="K142" s="173" t="s">
        <v>29</v>
      </c>
      <c r="L142" s="173"/>
      <c r="M142" s="52"/>
      <c r="N142" s="53"/>
      <c r="O142" s="53"/>
    </row>
    <row r="143" spans="1:15" s="1" customFormat="1">
      <c r="A143" s="173" t="s">
        <v>30</v>
      </c>
      <c r="B143" s="173"/>
      <c r="C143" s="173"/>
      <c r="D143" s="173"/>
      <c r="E143" s="173"/>
      <c r="J143" s="62"/>
      <c r="K143" s="62"/>
    </row>
    <row r="144" spans="1:15" s="1" customFormat="1">
      <c r="J144" s="62"/>
      <c r="K144" s="62"/>
    </row>
  </sheetData>
  <mergeCells count="32">
    <mergeCell ref="A143:E143"/>
    <mergeCell ref="A4:A5"/>
    <mergeCell ref="B4:B5"/>
    <mergeCell ref="C4:C5"/>
    <mergeCell ref="D4:D5"/>
    <mergeCell ref="E4:E5"/>
    <mergeCell ref="A140:O140"/>
    <mergeCell ref="A141:E141"/>
    <mergeCell ref="K141:L141"/>
    <mergeCell ref="A142:E142"/>
    <mergeCell ref="K142:L142"/>
    <mergeCell ref="A137:E137"/>
    <mergeCell ref="K137:L137"/>
    <mergeCell ref="A138:E138"/>
    <mergeCell ref="K138:L138"/>
    <mergeCell ref="A139:E139"/>
    <mergeCell ref="A1:B1"/>
    <mergeCell ref="A2:O2"/>
    <mergeCell ref="A134:F134"/>
    <mergeCell ref="A135:O135"/>
    <mergeCell ref="A136:O136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O6:O69"/>
  </mergeCells>
  <phoneticPr fontId="20" type="noConversion"/>
  <pageMargins left="0.69930555555555596" right="0.69930555555555596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6</vt:i4>
      </vt:variant>
      <vt:variant>
        <vt:lpstr>命名范围</vt:lpstr>
      </vt:variant>
      <vt:variant>
        <vt:i4>3</vt:i4>
      </vt:variant>
    </vt:vector>
  </HeadingPairs>
  <TitlesOfParts>
    <vt:vector size="9" baseType="lpstr">
      <vt:lpstr>【附件2】13号楼未网签</vt:lpstr>
      <vt:lpstr>【附件3】 13号楼已网签</vt:lpstr>
      <vt:lpstr>Sheet3</vt:lpstr>
      <vt:lpstr>定价说明</vt:lpstr>
      <vt:lpstr>Sheet2</vt:lpstr>
      <vt:lpstr>Sheet1</vt:lpstr>
      <vt:lpstr>【附件2】13号楼未网签!Print_Area</vt:lpstr>
      <vt:lpstr>【附件2】13号楼未网签!Print_Titles</vt:lpstr>
      <vt:lpstr>'【附件3】 13号楼已网签'!Print_Titles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邓什桂</cp:lastModifiedBy>
  <cp:lastPrinted>2025-04-01T08:56:21Z</cp:lastPrinted>
  <dcterms:created xsi:type="dcterms:W3CDTF">2006-09-16T00:00:00Z</dcterms:created>
  <dcterms:modified xsi:type="dcterms:W3CDTF">2025-05-22T05:49:20Z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F7AA68F6892440AC97797B5836B45AC2_13</vt:lpwstr>
  </property>
</Properties>
</file>