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8" windowHeight="9900" tabRatio="714" activeTab="0"/>
  </bookViews>
  <sheets>
    <sheet name="-" sheetId="1" r:id="rId1"/>
  </sheets>
  <externalReferences>
    <externalReference r:id="rId4"/>
  </externalReferences>
  <definedNames>
    <definedName name="_xlnm._FilterDatabase" localSheetId="0" hidden="1">'-'!$B$5:$Q$60</definedName>
    <definedName name="_xlnm.Print_Area" localSheetId="0">'-'!$B$1:$P$60</definedName>
  </definedNames>
  <calcPr fullCalcOnLoad="1"/>
</workbook>
</file>

<file path=xl/sharedStrings.xml><?xml version="1.0" encoding="utf-8"?>
<sst xmlns="http://schemas.openxmlformats.org/spreadsheetml/2006/main" count="231" uniqueCount="39">
  <si>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</si>
  <si>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</si>
  <si>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</si>
  <si>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</si>
  <si>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</si>
  <si>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</si>
  <si>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</si>
  <si>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</si>
  <si>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</si>
  <si>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</si>
  <si>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</si>
  <si>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</si>
  <si>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</si>
  <si>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</si>
  <si>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</si>
  <si>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</si>
  <si>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</si>
  <si>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备案机关：</t>
  </si>
  <si>
    <t>价格举报投诉电话：12358</t>
  </si>
  <si>
    <t>本表一式两份</t>
  </si>
  <si>
    <t>未售</t>
  </si>
  <si>
    <t>-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</si>
  <si>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</si>
  <si>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</si>
  <si>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房地产开发企业名称或中介服务机构名称：清远市碧盛房地产开发有限公司</t>
  </si>
  <si>
    <t>项目(楼盘)名称：江与峸碧桂园</t>
  </si>
  <si>
    <t>预计成交价</t>
  </si>
  <si>
    <t>4房2厅2卫</t>
  </si>
  <si>
    <t>3房2厅2卫</t>
  </si>
  <si>
    <t>总售价已包含装修价格2500元/㎡（建筑面积）</t>
  </si>
  <si>
    <t>调整后备案价</t>
  </si>
  <si>
    <t>核对</t>
  </si>
  <si>
    <t>企业物价员：庄礼群</t>
  </si>
  <si>
    <t>企业投诉电话：0763-</t>
  </si>
  <si>
    <t>江与峸碧桂园五街8座</t>
  </si>
  <si>
    <t>江与峸碧桂园五街8座</t>
  </si>
  <si>
    <t>调整后最低备案价</t>
  </si>
  <si>
    <t>调整后降价空间</t>
  </si>
  <si>
    <t>调整后降价均价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</si>
</sst>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_);[Red]\(0.00\)"/>
    <numFmt numFmtId="181" formatCode="#,##0_);[Red]\(#,##0\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2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3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9" fontId="0" fillId="0" borderId="0" xfId="34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3232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43;&#19982;&#23800;&#20302;&#20110;&#22791;&#26696;&#20215;&#12304;&#20840;&#37096;&#65292;&#26410;&#21076;&#38500;&#29305;&#27530;&#22788;&#29702;&#65292;&#22797;&#26597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"/>
      <sheetName val="Sheet1"/>
      <sheetName val="合并备案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Z60"/>
  <sheetViews>
    <sheetView tabSelected="1" zoomScale="60" zoomScaleNormal="60" workbookViewId="0" topLeftCell="A1">
      <selection activeCell="Z17" sqref="Z17"/>
    </sheetView>
  </sheetViews>
  <sheetFormatPr defaultColWidth="9.00390625" defaultRowHeight="14.25"/>
  <cols>
    <col min="2" max="2" width="5.75390625" style="0" bestFit="1" customWidth="1"/>
    <col min="3" max="3" width="23.375" style="0" customWidth="1"/>
    <col min="4" max="11" width="9.625" style="0" customWidth="1"/>
    <col min="12" max="12" width="11.00390625" style="0" customWidth="1"/>
    <col min="13" max="13" width="10.50390625" style="0" bestFit="1" customWidth="1"/>
    <col min="14" max="15" width="9.625" style="0" customWidth="1"/>
    <col min="16" max="16" width="11.625" style="0" customWidth="1"/>
    <col min="18" max="18" width="17.375" style="0" hidden="1" customWidth="1"/>
    <col min="19" max="19" width="14.25390625" style="0" hidden="1" customWidth="1"/>
    <col min="20" max="20" width="9.00390625" style="0" hidden="1" customWidth="1"/>
    <col min="21" max="21" width="17.875" style="0" hidden="1" customWidth="1"/>
    <col min="22" max="22" width="15.75390625" style="0" hidden="1" customWidth="1"/>
    <col min="23" max="23" width="9.00390625" style="0" hidden="1" customWidth="1"/>
  </cols>
  <sheetData>
    <row r="1" spans="2:3" ht="20.25">
      <c r="B1" s="34" t="s">
        <v>0</v>
      </c>
      <c r="C1" s="34"/>
    </row>
    <row r="2" spans="2:16" ht="41.25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33.75" customHeight="1">
      <c r="B3" s="36" t="s">
        <v>24</v>
      </c>
      <c r="C3" s="36"/>
      <c r="D3" s="36"/>
      <c r="E3" s="36"/>
      <c r="F3" s="36"/>
      <c r="G3" s="36"/>
      <c r="H3" s="36"/>
      <c r="I3" s="2"/>
      <c r="J3" s="21" t="s">
        <v>25</v>
      </c>
      <c r="N3" s="2"/>
      <c r="O3" s="5"/>
      <c r="P3" s="5"/>
    </row>
    <row r="4" spans="2:18" ht="30" customHeight="1"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40" t="s">
        <v>10</v>
      </c>
      <c r="K4" s="38" t="s">
        <v>11</v>
      </c>
      <c r="L4" s="38" t="s">
        <v>12</v>
      </c>
      <c r="M4" s="40" t="s">
        <v>13</v>
      </c>
      <c r="N4" s="40" t="s">
        <v>14</v>
      </c>
      <c r="O4" s="38" t="s">
        <v>15</v>
      </c>
      <c r="P4" s="39" t="s">
        <v>16</v>
      </c>
      <c r="R4" s="14">
        <f>H55*10382</f>
        <v>60652370.739999995</v>
      </c>
    </row>
    <row r="5" spans="2:23" ht="30" customHeight="1">
      <c r="B5" s="37"/>
      <c r="C5" s="38"/>
      <c r="D5" s="38"/>
      <c r="E5" s="38"/>
      <c r="F5" s="38"/>
      <c r="G5" s="38"/>
      <c r="H5" s="38"/>
      <c r="I5" s="38"/>
      <c r="J5" s="41"/>
      <c r="K5" s="38"/>
      <c r="L5" s="38"/>
      <c r="M5" s="41"/>
      <c r="N5" s="41"/>
      <c r="O5" s="38"/>
      <c r="P5" s="39"/>
      <c r="R5" s="15" t="s">
        <v>26</v>
      </c>
      <c r="S5" s="14" t="s">
        <v>30</v>
      </c>
      <c r="T5" s="15" t="s">
        <v>31</v>
      </c>
      <c r="U5" s="19" t="s">
        <v>36</v>
      </c>
      <c r="V5" s="20" t="s">
        <v>37</v>
      </c>
      <c r="W5" s="19" t="s">
        <v>38</v>
      </c>
    </row>
    <row r="6" spans="2:23" s="12" customFormat="1" ht="15.75" customHeight="1">
      <c r="B6" s="6">
        <v>1</v>
      </c>
      <c r="C6" s="17" t="s">
        <v>35</v>
      </c>
      <c r="D6" s="6">
        <v>102</v>
      </c>
      <c r="E6" s="6">
        <v>1</v>
      </c>
      <c r="F6" s="6" t="s">
        <v>27</v>
      </c>
      <c r="G6" s="6">
        <v>3</v>
      </c>
      <c r="H6" s="6">
        <v>131.76</v>
      </c>
      <c r="I6" s="6">
        <v>27.419999999999987</v>
      </c>
      <c r="J6" s="6">
        <v>104.34</v>
      </c>
      <c r="K6" s="6">
        <f>ROUND(M6/H6,0)</f>
        <v>9319</v>
      </c>
      <c r="L6" s="6">
        <f>ROUND(M6/J6,2)</f>
        <v>11768.23</v>
      </c>
      <c r="M6" s="6">
        <v>1227897</v>
      </c>
      <c r="N6" s="7" t="s">
        <v>21</v>
      </c>
      <c r="O6" s="6" t="s">
        <v>20</v>
      </c>
      <c r="P6" s="42" t="s">
        <v>29</v>
      </c>
      <c r="R6" s="13">
        <v>1122215</v>
      </c>
      <c r="S6" s="12">
        <f>ROUND(R6/$R$55*$R$4,0)</f>
        <v>1227897</v>
      </c>
      <c r="T6" s="12">
        <f>S6*0.85-R6</f>
        <v>-78502.55000000005</v>
      </c>
      <c r="U6" s="16">
        <f>S6*0.85</f>
        <v>1043712.45</v>
      </c>
      <c r="V6" s="18">
        <f>(R6-U6)/R6</f>
        <v>0.06995321752070686</v>
      </c>
      <c r="W6" s="12">
        <f>U6/H6</f>
        <v>7921.314890710382</v>
      </c>
    </row>
    <row r="7" spans="2:23" s="12" customFormat="1" ht="15.75">
      <c r="B7" s="6">
        <v>2</v>
      </c>
      <c r="C7" s="17" t="s">
        <v>35</v>
      </c>
      <c r="D7" s="6">
        <v>103</v>
      </c>
      <c r="E7" s="6">
        <v>1</v>
      </c>
      <c r="F7" s="6" t="s">
        <v>27</v>
      </c>
      <c r="G7" s="6">
        <v>3</v>
      </c>
      <c r="H7" s="6">
        <v>131.76</v>
      </c>
      <c r="I7" s="6">
        <v>27.419999999999987</v>
      </c>
      <c r="J7" s="6">
        <v>104.34</v>
      </c>
      <c r="K7" s="6">
        <f aca="true" t="shared" si="0" ref="K7:K53">ROUND(M7/H7,0)</f>
        <v>8645</v>
      </c>
      <c r="L7" s="6">
        <f aca="true" t="shared" si="1" ref="L7:L53">ROUND(M7/J7,2)</f>
        <v>10917.29</v>
      </c>
      <c r="M7" s="6">
        <v>1139110</v>
      </c>
      <c r="N7" s="7" t="s">
        <v>21</v>
      </c>
      <c r="O7" s="6" t="s">
        <v>20</v>
      </c>
      <c r="P7" s="24"/>
      <c r="R7" s="13">
        <v>1041070</v>
      </c>
      <c r="S7" s="12">
        <f>ROUND(R7/$R$55*$R$4,0)</f>
        <v>1139110</v>
      </c>
      <c r="T7" s="12">
        <f aca="true" t="shared" si="2" ref="T7:T54">S7*0.85-R7</f>
        <v>-72826.5</v>
      </c>
      <c r="U7" s="16">
        <f aca="true" t="shared" si="3" ref="U7:U54">S7*0.85</f>
        <v>968243.5</v>
      </c>
      <c r="V7" s="18">
        <f aca="true" t="shared" si="4" ref="V7:V54">(R7-U7)/R7</f>
        <v>0.06995350937016723</v>
      </c>
      <c r="W7" s="12">
        <f aca="true" t="shared" si="5" ref="W7:W54">U7/H7</f>
        <v>7348.539010321798</v>
      </c>
    </row>
    <row r="8" spans="2:23" s="12" customFormat="1" ht="15.75">
      <c r="B8" s="17">
        <v>3</v>
      </c>
      <c r="C8" s="17" t="s">
        <v>34</v>
      </c>
      <c r="D8" s="6">
        <v>202</v>
      </c>
      <c r="E8" s="6">
        <v>2</v>
      </c>
      <c r="F8" s="6" t="s">
        <v>27</v>
      </c>
      <c r="G8" s="6">
        <v>3</v>
      </c>
      <c r="H8" s="6">
        <v>131.76</v>
      </c>
      <c r="I8" s="6">
        <v>27.419999999999987</v>
      </c>
      <c r="J8" s="6">
        <v>104.34</v>
      </c>
      <c r="K8" s="6">
        <f t="shared" si="0"/>
        <v>9866</v>
      </c>
      <c r="L8" s="6">
        <f t="shared" si="1"/>
        <v>12459.09</v>
      </c>
      <c r="M8" s="6">
        <v>1299981</v>
      </c>
      <c r="N8" s="7" t="s">
        <v>21</v>
      </c>
      <c r="O8" s="6" t="s">
        <v>20</v>
      </c>
      <c r="P8" s="24"/>
      <c r="R8" s="13">
        <v>1188095</v>
      </c>
      <c r="S8" s="12">
        <f>ROUND(R8/$R$55*$R$4,0)</f>
        <v>1299981</v>
      </c>
      <c r="T8" s="12">
        <f t="shared" si="2"/>
        <v>-83111.15000000014</v>
      </c>
      <c r="U8" s="16">
        <f t="shared" si="3"/>
        <v>1104983.8499999999</v>
      </c>
      <c r="V8" s="18">
        <f t="shared" si="4"/>
        <v>0.069953286563785</v>
      </c>
      <c r="W8" s="12">
        <f t="shared" si="5"/>
        <v>8386.337659380692</v>
      </c>
    </row>
    <row r="9" spans="2:23" s="12" customFormat="1" ht="15.75">
      <c r="B9" s="17">
        <v>4</v>
      </c>
      <c r="C9" s="17" t="s">
        <v>34</v>
      </c>
      <c r="D9" s="6">
        <v>203</v>
      </c>
      <c r="E9" s="6">
        <v>2</v>
      </c>
      <c r="F9" s="6" t="s">
        <v>27</v>
      </c>
      <c r="G9" s="6">
        <v>3</v>
      </c>
      <c r="H9" s="6">
        <v>131.76</v>
      </c>
      <c r="I9" s="6">
        <v>27.419999999999987</v>
      </c>
      <c r="J9" s="6">
        <v>104.34</v>
      </c>
      <c r="K9" s="6">
        <f t="shared" si="0"/>
        <v>9165</v>
      </c>
      <c r="L9" s="6">
        <f t="shared" si="1"/>
        <v>11573.6</v>
      </c>
      <c r="M9" s="6">
        <v>1207589</v>
      </c>
      <c r="N9" s="7" t="s">
        <v>21</v>
      </c>
      <c r="O9" s="6" t="s">
        <v>20</v>
      </c>
      <c r="P9" s="24"/>
      <c r="R9" s="13">
        <v>1103655</v>
      </c>
      <c r="S9" s="12">
        <f>ROUND(R9/$R$55*$R$4,0)</f>
        <v>1207589</v>
      </c>
      <c r="T9" s="12">
        <f t="shared" si="2"/>
        <v>-77204.34999999998</v>
      </c>
      <c r="U9" s="16">
        <f t="shared" si="3"/>
        <v>1026450.65</v>
      </c>
      <c r="V9" s="18">
        <f t="shared" si="4"/>
        <v>0.06995333686704629</v>
      </c>
      <c r="W9" s="12">
        <f t="shared" si="5"/>
        <v>7790.305479659988</v>
      </c>
    </row>
    <row r="10" spans="2:23" s="12" customFormat="1" ht="15.75">
      <c r="B10" s="17">
        <v>5</v>
      </c>
      <c r="C10" s="17" t="s">
        <v>34</v>
      </c>
      <c r="D10" s="6">
        <v>301</v>
      </c>
      <c r="E10" s="6">
        <v>3</v>
      </c>
      <c r="F10" s="6" t="s">
        <v>28</v>
      </c>
      <c r="G10" s="6">
        <v>3</v>
      </c>
      <c r="H10" s="6">
        <v>95.96</v>
      </c>
      <c r="I10" s="6">
        <v>19.97</v>
      </c>
      <c r="J10" s="6">
        <v>75.99</v>
      </c>
      <c r="K10" s="6">
        <f t="shared" si="0"/>
        <v>10285</v>
      </c>
      <c r="L10" s="6">
        <f t="shared" si="1"/>
        <v>12988.16</v>
      </c>
      <c r="M10" s="6">
        <v>986970</v>
      </c>
      <c r="N10" s="7" t="s">
        <v>21</v>
      </c>
      <c r="O10" s="6" t="s">
        <v>20</v>
      </c>
      <c r="P10" s="24"/>
      <c r="R10" s="13">
        <v>902024</v>
      </c>
      <c r="S10" s="12">
        <f>ROUND(R10/$R$55*$R$4,0)</f>
        <v>986970</v>
      </c>
      <c r="T10" s="12">
        <f t="shared" si="2"/>
        <v>-63099.5</v>
      </c>
      <c r="U10" s="16">
        <f t="shared" si="3"/>
        <v>838924.5</v>
      </c>
      <c r="V10" s="18">
        <f t="shared" si="4"/>
        <v>0.06995323849476288</v>
      </c>
      <c r="W10" s="12">
        <f t="shared" si="5"/>
        <v>8742.43955814923</v>
      </c>
    </row>
    <row r="11" spans="2:23" s="12" customFormat="1" ht="15.75">
      <c r="B11" s="17">
        <v>6</v>
      </c>
      <c r="C11" s="17" t="s">
        <v>34</v>
      </c>
      <c r="D11" s="6">
        <v>302</v>
      </c>
      <c r="E11" s="6">
        <v>3</v>
      </c>
      <c r="F11" s="6" t="s">
        <v>27</v>
      </c>
      <c r="G11" s="6">
        <v>3</v>
      </c>
      <c r="H11" s="6">
        <v>131.76</v>
      </c>
      <c r="I11" s="6">
        <v>27.419999999999987</v>
      </c>
      <c r="J11" s="6">
        <v>104.34</v>
      </c>
      <c r="K11" s="6">
        <f t="shared" si="0"/>
        <v>10129</v>
      </c>
      <c r="L11" s="6">
        <f t="shared" si="1"/>
        <v>12790.7</v>
      </c>
      <c r="M11" s="6">
        <v>1334582</v>
      </c>
      <c r="N11" s="7" t="s">
        <v>21</v>
      </c>
      <c r="O11" s="6" t="s">
        <v>20</v>
      </c>
      <c r="P11" s="24"/>
      <c r="R11" s="13">
        <v>1219718</v>
      </c>
      <c r="S11" s="12">
        <f>ROUND(R11/$R$55*$R$4,0)</f>
        <v>1334582</v>
      </c>
      <c r="T11" s="12">
        <f t="shared" si="2"/>
        <v>-85323.30000000005</v>
      </c>
      <c r="U11" s="16">
        <f t="shared" si="3"/>
        <v>1134394.7</v>
      </c>
      <c r="V11" s="18">
        <f t="shared" si="4"/>
        <v>0.06995330068097712</v>
      </c>
      <c r="W11" s="12">
        <f t="shared" si="5"/>
        <v>8609.552975106253</v>
      </c>
    </row>
    <row r="12" spans="2:23" s="12" customFormat="1" ht="15.75">
      <c r="B12" s="17">
        <v>7</v>
      </c>
      <c r="C12" s="17" t="s">
        <v>34</v>
      </c>
      <c r="D12" s="6">
        <v>303</v>
      </c>
      <c r="E12" s="6">
        <v>3</v>
      </c>
      <c r="F12" s="6" t="s">
        <v>27</v>
      </c>
      <c r="G12" s="6">
        <v>3</v>
      </c>
      <c r="H12" s="6">
        <v>131.89</v>
      </c>
      <c r="I12" s="6">
        <v>27.44999999999999</v>
      </c>
      <c r="J12" s="6">
        <v>104.44</v>
      </c>
      <c r="K12" s="6">
        <f t="shared" si="0"/>
        <v>9415</v>
      </c>
      <c r="L12" s="6">
        <f t="shared" si="1"/>
        <v>11888.97</v>
      </c>
      <c r="M12" s="6">
        <v>1241684</v>
      </c>
      <c r="N12" s="7" t="s">
        <v>21</v>
      </c>
      <c r="O12" s="6" t="s">
        <v>20</v>
      </c>
      <c r="P12" s="24"/>
      <c r="R12" s="13">
        <v>1134816</v>
      </c>
      <c r="S12" s="12">
        <f>ROUND(R12/$R$55*$R$4,0)</f>
        <v>1241684</v>
      </c>
      <c r="T12" s="12">
        <f t="shared" si="2"/>
        <v>-79384.6000000001</v>
      </c>
      <c r="U12" s="16">
        <f t="shared" si="3"/>
        <v>1055431.4</v>
      </c>
      <c r="V12" s="18">
        <f t="shared" si="4"/>
        <v>0.06995371936948377</v>
      </c>
      <c r="W12" s="12">
        <f t="shared" si="5"/>
        <v>8002.3610584578055</v>
      </c>
    </row>
    <row r="13" spans="2:23" s="12" customFormat="1" ht="15.75">
      <c r="B13" s="17">
        <v>8</v>
      </c>
      <c r="C13" s="17" t="s">
        <v>34</v>
      </c>
      <c r="D13" s="6">
        <v>304</v>
      </c>
      <c r="E13" s="6">
        <v>3</v>
      </c>
      <c r="F13" s="6" t="s">
        <v>27</v>
      </c>
      <c r="G13" s="6">
        <v>3</v>
      </c>
      <c r="H13" s="6">
        <v>128.74</v>
      </c>
      <c r="I13" s="6">
        <v>26.790000000000006</v>
      </c>
      <c r="J13" s="6">
        <v>101.95</v>
      </c>
      <c r="K13" s="6">
        <f t="shared" si="0"/>
        <v>10490</v>
      </c>
      <c r="L13" s="6">
        <f t="shared" si="1"/>
        <v>13246.45</v>
      </c>
      <c r="M13" s="6">
        <v>1350476</v>
      </c>
      <c r="N13" s="7" t="s">
        <v>21</v>
      </c>
      <c r="O13" s="6" t="s">
        <v>20</v>
      </c>
      <c r="P13" s="24"/>
      <c r="R13" s="13">
        <v>1234244</v>
      </c>
      <c r="S13" s="12">
        <f>ROUND(R13/$R$55*$R$4,0)</f>
        <v>1350476</v>
      </c>
      <c r="T13" s="12">
        <f t="shared" si="2"/>
        <v>-86339.40000000014</v>
      </c>
      <c r="U13" s="16">
        <f t="shared" si="3"/>
        <v>1147904.5999999999</v>
      </c>
      <c r="V13" s="18">
        <f t="shared" si="4"/>
        <v>0.06995326693911426</v>
      </c>
      <c r="W13" s="12">
        <f t="shared" si="5"/>
        <v>8916.456423799906</v>
      </c>
    </row>
    <row r="14" spans="2:23" s="12" customFormat="1" ht="15.75">
      <c r="B14" s="17">
        <v>9</v>
      </c>
      <c r="C14" s="17" t="s">
        <v>34</v>
      </c>
      <c r="D14" s="6">
        <v>401</v>
      </c>
      <c r="E14" s="6">
        <v>4</v>
      </c>
      <c r="F14" s="6" t="s">
        <v>28</v>
      </c>
      <c r="G14" s="6">
        <v>3</v>
      </c>
      <c r="H14" s="6">
        <v>95.96</v>
      </c>
      <c r="I14" s="6">
        <v>19.97</v>
      </c>
      <c r="J14" s="6">
        <v>75.99</v>
      </c>
      <c r="K14" s="6">
        <f t="shared" si="0"/>
        <v>10285</v>
      </c>
      <c r="L14" s="6">
        <f t="shared" si="1"/>
        <v>12988.16</v>
      </c>
      <c r="M14" s="6">
        <v>986970</v>
      </c>
      <c r="N14" s="7" t="s">
        <v>21</v>
      </c>
      <c r="O14" s="6" t="s">
        <v>20</v>
      </c>
      <c r="P14" s="24"/>
      <c r="R14" s="13">
        <v>902024</v>
      </c>
      <c r="S14" s="12">
        <f>ROUND(R14/$R$55*$R$4,0)</f>
        <v>986970</v>
      </c>
      <c r="T14" s="12">
        <f t="shared" si="2"/>
        <v>-63099.5</v>
      </c>
      <c r="U14" s="16">
        <f t="shared" si="3"/>
        <v>838924.5</v>
      </c>
      <c r="V14" s="18">
        <f t="shared" si="4"/>
        <v>0.06995323849476288</v>
      </c>
      <c r="W14" s="12">
        <f t="shared" si="5"/>
        <v>8742.43955814923</v>
      </c>
    </row>
    <row r="15" spans="2:23" s="12" customFormat="1" ht="15.75">
      <c r="B15" s="17">
        <v>10</v>
      </c>
      <c r="C15" s="17" t="s">
        <v>34</v>
      </c>
      <c r="D15" s="6">
        <v>403</v>
      </c>
      <c r="E15" s="6">
        <v>4</v>
      </c>
      <c r="F15" s="6" t="s">
        <v>27</v>
      </c>
      <c r="G15" s="6">
        <v>3</v>
      </c>
      <c r="H15" s="6">
        <v>131.89</v>
      </c>
      <c r="I15" s="6">
        <v>27.44999999999999</v>
      </c>
      <c r="J15" s="6">
        <v>104.44</v>
      </c>
      <c r="K15" s="6">
        <f t="shared" si="0"/>
        <v>9415</v>
      </c>
      <c r="L15" s="6">
        <f t="shared" si="1"/>
        <v>11888.97</v>
      </c>
      <c r="M15" s="6">
        <v>1241684</v>
      </c>
      <c r="N15" s="7" t="s">
        <v>21</v>
      </c>
      <c r="O15" s="6" t="s">
        <v>20</v>
      </c>
      <c r="P15" s="24"/>
      <c r="R15" s="13">
        <v>1134816</v>
      </c>
      <c r="S15" s="12">
        <f>ROUND(R15/$R$55*$R$4,0)</f>
        <v>1241684</v>
      </c>
      <c r="T15" s="12">
        <f t="shared" si="2"/>
        <v>-79384.6000000001</v>
      </c>
      <c r="U15" s="16">
        <f t="shared" si="3"/>
        <v>1055431.4</v>
      </c>
      <c r="V15" s="18">
        <f t="shared" si="4"/>
        <v>0.06995371936948377</v>
      </c>
      <c r="W15" s="12">
        <f t="shared" si="5"/>
        <v>8002.3610584578055</v>
      </c>
    </row>
    <row r="16" spans="2:23" s="12" customFormat="1" ht="15.75">
      <c r="B16" s="17">
        <v>11</v>
      </c>
      <c r="C16" s="17" t="s">
        <v>34</v>
      </c>
      <c r="D16" s="6">
        <v>404</v>
      </c>
      <c r="E16" s="6">
        <v>4</v>
      </c>
      <c r="F16" s="6" t="s">
        <v>27</v>
      </c>
      <c r="G16" s="6">
        <v>3</v>
      </c>
      <c r="H16" s="6">
        <v>128.74</v>
      </c>
      <c r="I16" s="6">
        <v>26.790000000000006</v>
      </c>
      <c r="J16" s="6">
        <v>101.95</v>
      </c>
      <c r="K16" s="6">
        <f t="shared" si="0"/>
        <v>10490</v>
      </c>
      <c r="L16" s="6">
        <f t="shared" si="1"/>
        <v>13246.45</v>
      </c>
      <c r="M16" s="6">
        <v>1350476</v>
      </c>
      <c r="N16" s="7" t="s">
        <v>21</v>
      </c>
      <c r="O16" s="6" t="s">
        <v>20</v>
      </c>
      <c r="P16" s="24"/>
      <c r="R16" s="13">
        <v>1234244</v>
      </c>
      <c r="S16" s="12">
        <f>ROUND(R16/$R$55*$R$4,0)</f>
        <v>1350476</v>
      </c>
      <c r="T16" s="12">
        <f t="shared" si="2"/>
        <v>-86339.40000000014</v>
      </c>
      <c r="U16" s="16">
        <f t="shared" si="3"/>
        <v>1147904.5999999999</v>
      </c>
      <c r="V16" s="18">
        <f t="shared" si="4"/>
        <v>0.06995326693911426</v>
      </c>
      <c r="W16" s="12">
        <f t="shared" si="5"/>
        <v>8916.456423799906</v>
      </c>
    </row>
    <row r="17" spans="2:23" s="12" customFormat="1" ht="15.75">
      <c r="B17" s="17">
        <v>12</v>
      </c>
      <c r="C17" s="17" t="s">
        <v>34</v>
      </c>
      <c r="D17" s="6">
        <v>501</v>
      </c>
      <c r="E17" s="6">
        <v>5</v>
      </c>
      <c r="F17" s="6" t="s">
        <v>28</v>
      </c>
      <c r="G17" s="6">
        <v>3</v>
      </c>
      <c r="H17" s="6">
        <v>95.96</v>
      </c>
      <c r="I17" s="6">
        <v>19.97</v>
      </c>
      <c r="J17" s="6">
        <v>75.99</v>
      </c>
      <c r="K17" s="6">
        <f t="shared" si="0"/>
        <v>10382</v>
      </c>
      <c r="L17" s="6">
        <f t="shared" si="1"/>
        <v>13109.74</v>
      </c>
      <c r="M17" s="6">
        <v>996209</v>
      </c>
      <c r="N17" s="7" t="s">
        <v>21</v>
      </c>
      <c r="O17" s="6" t="s">
        <v>20</v>
      </c>
      <c r="P17" s="24"/>
      <c r="R17" s="13">
        <v>910468</v>
      </c>
      <c r="S17" s="12">
        <f>ROUND(R17/$R$55*$R$4,0)</f>
        <v>996209</v>
      </c>
      <c r="T17" s="12">
        <f t="shared" si="2"/>
        <v>-63690.34999999998</v>
      </c>
      <c r="U17" s="16">
        <f t="shared" si="3"/>
        <v>846777.65</v>
      </c>
      <c r="V17" s="18">
        <f t="shared" si="4"/>
        <v>0.06995341956005041</v>
      </c>
      <c r="W17" s="12">
        <f t="shared" si="5"/>
        <v>8824.277303042936</v>
      </c>
    </row>
    <row r="18" spans="2:23" s="12" customFormat="1" ht="15.75">
      <c r="B18" s="17">
        <v>13</v>
      </c>
      <c r="C18" s="17" t="s">
        <v>34</v>
      </c>
      <c r="D18" s="6">
        <v>502</v>
      </c>
      <c r="E18" s="6">
        <v>5</v>
      </c>
      <c r="F18" s="6" t="s">
        <v>27</v>
      </c>
      <c r="G18" s="6">
        <v>3</v>
      </c>
      <c r="H18" s="6">
        <v>131.76</v>
      </c>
      <c r="I18" s="6">
        <v>27.419999999999987</v>
      </c>
      <c r="J18" s="6">
        <v>104.34</v>
      </c>
      <c r="K18" s="6">
        <f t="shared" si="0"/>
        <v>10326</v>
      </c>
      <c r="L18" s="6">
        <f t="shared" si="1"/>
        <v>13039.4</v>
      </c>
      <c r="M18" s="6">
        <v>1360531</v>
      </c>
      <c r="N18" s="7" t="s">
        <v>21</v>
      </c>
      <c r="O18" s="6" t="s">
        <v>20</v>
      </c>
      <c r="P18" s="24"/>
      <c r="R18" s="13">
        <v>1243434</v>
      </c>
      <c r="S18" s="12">
        <f>ROUND(R18/$R$55*$R$4,0)</f>
        <v>1360531</v>
      </c>
      <c r="T18" s="12">
        <f t="shared" si="2"/>
        <v>-86982.65000000014</v>
      </c>
      <c r="U18" s="16">
        <f t="shared" si="3"/>
        <v>1156451.3499999999</v>
      </c>
      <c r="V18" s="18">
        <f t="shared" si="4"/>
        <v>0.06995357212365123</v>
      </c>
      <c r="W18" s="12">
        <f t="shared" si="5"/>
        <v>8776.953172434729</v>
      </c>
    </row>
    <row r="19" spans="2:23" s="12" customFormat="1" ht="15.75">
      <c r="B19" s="17">
        <v>14</v>
      </c>
      <c r="C19" s="17" t="s">
        <v>34</v>
      </c>
      <c r="D19" s="6">
        <v>503</v>
      </c>
      <c r="E19" s="6">
        <v>5</v>
      </c>
      <c r="F19" s="6" t="s">
        <v>27</v>
      </c>
      <c r="G19" s="6">
        <v>3</v>
      </c>
      <c r="H19" s="6">
        <v>131.89</v>
      </c>
      <c r="I19" s="6">
        <v>27.44999999999999</v>
      </c>
      <c r="J19" s="6">
        <v>104.44</v>
      </c>
      <c r="K19" s="6">
        <f t="shared" si="0"/>
        <v>9602</v>
      </c>
      <c r="L19" s="6">
        <f t="shared" si="1"/>
        <v>12125.25</v>
      </c>
      <c r="M19" s="6">
        <v>1266361</v>
      </c>
      <c r="N19" s="7" t="s">
        <v>21</v>
      </c>
      <c r="O19" s="6" t="s">
        <v>20</v>
      </c>
      <c r="P19" s="24"/>
      <c r="R19" s="13">
        <v>1157369</v>
      </c>
      <c r="S19" s="12">
        <f>ROUND(R19/$R$55*$R$4,0)</f>
        <v>1266361</v>
      </c>
      <c r="T19" s="12">
        <f t="shared" si="2"/>
        <v>-80962.15000000014</v>
      </c>
      <c r="U19" s="16">
        <f t="shared" si="3"/>
        <v>1076406.8499999999</v>
      </c>
      <c r="V19" s="18">
        <f t="shared" si="4"/>
        <v>0.06995361894089105</v>
      </c>
      <c r="W19" s="12">
        <f t="shared" si="5"/>
        <v>8161.398513913109</v>
      </c>
    </row>
    <row r="20" spans="2:23" s="12" customFormat="1" ht="15.75">
      <c r="B20" s="17">
        <v>15</v>
      </c>
      <c r="C20" s="17" t="s">
        <v>34</v>
      </c>
      <c r="D20" s="6">
        <v>601</v>
      </c>
      <c r="E20" s="6">
        <v>6</v>
      </c>
      <c r="F20" s="6" t="s">
        <v>28</v>
      </c>
      <c r="G20" s="6">
        <v>3</v>
      </c>
      <c r="H20" s="6">
        <v>95.96</v>
      </c>
      <c r="I20" s="6">
        <v>19.97</v>
      </c>
      <c r="J20" s="6">
        <v>75.99</v>
      </c>
      <c r="K20" s="6">
        <f t="shared" si="0"/>
        <v>10382</v>
      </c>
      <c r="L20" s="6">
        <f t="shared" si="1"/>
        <v>13109.74</v>
      </c>
      <c r="M20" s="6">
        <v>996209</v>
      </c>
      <c r="N20" s="7" t="s">
        <v>21</v>
      </c>
      <c r="O20" s="6" t="s">
        <v>20</v>
      </c>
      <c r="P20" s="24"/>
      <c r="R20" s="13">
        <v>910468</v>
      </c>
      <c r="S20" s="12">
        <f>ROUND(R20/$R$55*$R$4,0)</f>
        <v>996209</v>
      </c>
      <c r="T20" s="12">
        <f t="shared" si="2"/>
        <v>-63690.34999999998</v>
      </c>
      <c r="U20" s="16">
        <f t="shared" si="3"/>
        <v>846777.65</v>
      </c>
      <c r="V20" s="18">
        <f t="shared" si="4"/>
        <v>0.06995341956005041</v>
      </c>
      <c r="W20" s="12">
        <f t="shared" si="5"/>
        <v>8824.277303042936</v>
      </c>
    </row>
    <row r="21" spans="2:23" s="12" customFormat="1" ht="15.75">
      <c r="B21" s="17">
        <v>16</v>
      </c>
      <c r="C21" s="17" t="s">
        <v>34</v>
      </c>
      <c r="D21" s="6">
        <v>602</v>
      </c>
      <c r="E21" s="6">
        <v>6</v>
      </c>
      <c r="F21" s="6" t="s">
        <v>27</v>
      </c>
      <c r="G21" s="6">
        <v>3</v>
      </c>
      <c r="H21" s="6">
        <v>131.76</v>
      </c>
      <c r="I21" s="6">
        <v>27.419999999999987</v>
      </c>
      <c r="J21" s="6">
        <v>104.34</v>
      </c>
      <c r="K21" s="6">
        <f t="shared" si="0"/>
        <v>10435</v>
      </c>
      <c r="L21" s="6">
        <f t="shared" si="1"/>
        <v>13177.57</v>
      </c>
      <c r="M21" s="6">
        <v>1374948</v>
      </c>
      <c r="N21" s="7" t="s">
        <v>21</v>
      </c>
      <c r="O21" s="6" t="s">
        <v>20</v>
      </c>
      <c r="P21" s="24"/>
      <c r="R21" s="13">
        <v>1256610</v>
      </c>
      <c r="S21" s="12">
        <f>ROUND(R21/$R$55*$R$4,0)</f>
        <v>1374948</v>
      </c>
      <c r="T21" s="12">
        <f t="shared" si="2"/>
        <v>-87904.19999999995</v>
      </c>
      <c r="U21" s="16">
        <f t="shared" si="3"/>
        <v>1168705.8</v>
      </c>
      <c r="V21" s="18">
        <f t="shared" si="4"/>
        <v>0.069953446176618</v>
      </c>
      <c r="W21" s="12">
        <f t="shared" si="5"/>
        <v>8869.959016393444</v>
      </c>
    </row>
    <row r="22" spans="2:23" s="12" customFormat="1" ht="15.75">
      <c r="B22" s="17">
        <v>17</v>
      </c>
      <c r="C22" s="17" t="s">
        <v>34</v>
      </c>
      <c r="D22" s="6">
        <v>603</v>
      </c>
      <c r="E22" s="6">
        <v>6</v>
      </c>
      <c r="F22" s="6" t="s">
        <v>27</v>
      </c>
      <c r="G22" s="6">
        <v>3</v>
      </c>
      <c r="H22" s="6">
        <v>131.89</v>
      </c>
      <c r="I22" s="6">
        <v>27.44999999999999</v>
      </c>
      <c r="J22" s="6">
        <v>104.44</v>
      </c>
      <c r="K22" s="6">
        <f t="shared" si="0"/>
        <v>9706</v>
      </c>
      <c r="L22" s="6">
        <f t="shared" si="1"/>
        <v>12256.51</v>
      </c>
      <c r="M22" s="6">
        <v>1280070</v>
      </c>
      <c r="N22" s="7" t="s">
        <v>21</v>
      </c>
      <c r="O22" s="6" t="s">
        <v>20</v>
      </c>
      <c r="P22" s="24"/>
      <c r="R22" s="13">
        <v>1169898</v>
      </c>
      <c r="S22" s="12">
        <f>ROUND(R22/$R$55*$R$4,0)</f>
        <v>1280070</v>
      </c>
      <c r="T22" s="12">
        <f t="shared" si="2"/>
        <v>-81838.5</v>
      </c>
      <c r="U22" s="16">
        <f t="shared" si="3"/>
        <v>1088059.5</v>
      </c>
      <c r="V22" s="18">
        <f t="shared" si="4"/>
        <v>0.06995353441069221</v>
      </c>
      <c r="W22" s="12">
        <f t="shared" si="5"/>
        <v>8249.749791492912</v>
      </c>
    </row>
    <row r="23" spans="2:23" s="12" customFormat="1" ht="15.75">
      <c r="B23" s="17">
        <v>18</v>
      </c>
      <c r="C23" s="17" t="s">
        <v>34</v>
      </c>
      <c r="D23" s="6">
        <v>701</v>
      </c>
      <c r="E23" s="6">
        <v>7</v>
      </c>
      <c r="F23" s="6" t="s">
        <v>28</v>
      </c>
      <c r="G23" s="6">
        <v>3</v>
      </c>
      <c r="H23" s="6">
        <v>95.96</v>
      </c>
      <c r="I23" s="6">
        <v>19.97</v>
      </c>
      <c r="J23" s="6">
        <v>75.99</v>
      </c>
      <c r="K23" s="6">
        <f t="shared" si="0"/>
        <v>10382</v>
      </c>
      <c r="L23" s="6">
        <f t="shared" si="1"/>
        <v>13109.74</v>
      </c>
      <c r="M23" s="6">
        <v>996209</v>
      </c>
      <c r="N23" s="7" t="s">
        <v>21</v>
      </c>
      <c r="O23" s="6" t="s">
        <v>20</v>
      </c>
      <c r="P23" s="24"/>
      <c r="R23" s="13">
        <v>910468</v>
      </c>
      <c r="S23" s="12">
        <f>ROUND(R23/$R$55*$R$4,0)</f>
        <v>996209</v>
      </c>
      <c r="T23" s="12">
        <f t="shared" si="2"/>
        <v>-63690.34999999998</v>
      </c>
      <c r="U23" s="16">
        <f t="shared" si="3"/>
        <v>846777.65</v>
      </c>
      <c r="V23" s="18">
        <f t="shared" si="4"/>
        <v>0.06995341956005041</v>
      </c>
      <c r="W23" s="12">
        <f t="shared" si="5"/>
        <v>8824.277303042936</v>
      </c>
    </row>
    <row r="24" spans="2:23" s="12" customFormat="1" ht="15.75">
      <c r="B24" s="17">
        <v>19</v>
      </c>
      <c r="C24" s="17" t="s">
        <v>34</v>
      </c>
      <c r="D24" s="6">
        <v>801</v>
      </c>
      <c r="E24" s="6">
        <v>8</v>
      </c>
      <c r="F24" s="6" t="s">
        <v>28</v>
      </c>
      <c r="G24" s="6">
        <v>3</v>
      </c>
      <c r="H24" s="6">
        <v>95.96</v>
      </c>
      <c r="I24" s="6">
        <v>19.97</v>
      </c>
      <c r="J24" s="6">
        <v>75.99</v>
      </c>
      <c r="K24" s="6">
        <f t="shared" si="0"/>
        <v>10382</v>
      </c>
      <c r="L24" s="6">
        <f t="shared" si="1"/>
        <v>13109.74</v>
      </c>
      <c r="M24" s="6">
        <v>996209</v>
      </c>
      <c r="N24" s="7" t="s">
        <v>21</v>
      </c>
      <c r="O24" s="6" t="s">
        <v>20</v>
      </c>
      <c r="P24" s="24"/>
      <c r="R24" s="13">
        <v>910468</v>
      </c>
      <c r="S24" s="12">
        <f>ROUND(R24/$R$55*$R$4,0)</f>
        <v>996209</v>
      </c>
      <c r="T24" s="12">
        <f t="shared" si="2"/>
        <v>-63690.34999999998</v>
      </c>
      <c r="U24" s="16">
        <f t="shared" si="3"/>
        <v>846777.65</v>
      </c>
      <c r="V24" s="18">
        <f t="shared" si="4"/>
        <v>0.06995341956005041</v>
      </c>
      <c r="W24" s="12">
        <f t="shared" si="5"/>
        <v>8824.277303042936</v>
      </c>
    </row>
    <row r="25" spans="2:23" s="12" customFormat="1" ht="15.75">
      <c r="B25" s="17">
        <v>20</v>
      </c>
      <c r="C25" s="17" t="s">
        <v>34</v>
      </c>
      <c r="D25" s="6">
        <v>802</v>
      </c>
      <c r="E25" s="6">
        <v>8</v>
      </c>
      <c r="F25" s="6" t="s">
        <v>27</v>
      </c>
      <c r="G25" s="6">
        <v>3</v>
      </c>
      <c r="H25" s="6">
        <v>131.76</v>
      </c>
      <c r="I25" s="6">
        <v>27.419999999999987</v>
      </c>
      <c r="J25" s="6">
        <v>104.34</v>
      </c>
      <c r="K25" s="6">
        <f t="shared" si="0"/>
        <v>10632</v>
      </c>
      <c r="L25" s="6">
        <f t="shared" si="1"/>
        <v>13426.28</v>
      </c>
      <c r="M25" s="6">
        <v>1400898</v>
      </c>
      <c r="N25" s="7" t="s">
        <v>21</v>
      </c>
      <c r="O25" s="6" t="s">
        <v>20</v>
      </c>
      <c r="P25" s="24"/>
      <c r="R25" s="13">
        <v>1280327</v>
      </c>
      <c r="S25" s="12">
        <f>ROUND(R25/$R$55*$R$4,0)</f>
        <v>1400898</v>
      </c>
      <c r="T25" s="12">
        <f t="shared" si="2"/>
        <v>-89563.69999999995</v>
      </c>
      <c r="U25" s="16">
        <f t="shared" si="3"/>
        <v>1190763.3</v>
      </c>
      <c r="V25" s="18">
        <f t="shared" si="4"/>
        <v>0.0699537696229166</v>
      </c>
      <c r="W25" s="12">
        <f t="shared" si="5"/>
        <v>9037.365664845174</v>
      </c>
    </row>
    <row r="26" spans="2:23" s="12" customFormat="1" ht="15.75">
      <c r="B26" s="17">
        <v>21</v>
      </c>
      <c r="C26" s="17" t="s">
        <v>34</v>
      </c>
      <c r="D26" s="6">
        <v>803</v>
      </c>
      <c r="E26" s="6">
        <v>8</v>
      </c>
      <c r="F26" s="6" t="s">
        <v>27</v>
      </c>
      <c r="G26" s="6">
        <v>3</v>
      </c>
      <c r="H26" s="6">
        <v>131.89</v>
      </c>
      <c r="I26" s="6">
        <v>27.44999999999999</v>
      </c>
      <c r="J26" s="6">
        <v>104.44</v>
      </c>
      <c r="K26" s="6">
        <f t="shared" si="0"/>
        <v>9893</v>
      </c>
      <c r="L26" s="6">
        <f t="shared" si="1"/>
        <v>12492.79</v>
      </c>
      <c r="M26" s="6">
        <v>1304747</v>
      </c>
      <c r="N26" s="7" t="s">
        <v>21</v>
      </c>
      <c r="O26" s="6" t="s">
        <v>20</v>
      </c>
      <c r="P26" s="24"/>
      <c r="R26" s="13">
        <v>1192451</v>
      </c>
      <c r="S26" s="12">
        <f>ROUND(R26/$R$55*$R$4,0)</f>
        <v>1304747</v>
      </c>
      <c r="T26" s="12">
        <f t="shared" si="2"/>
        <v>-83416.05000000005</v>
      </c>
      <c r="U26" s="16">
        <f t="shared" si="3"/>
        <v>1109034.95</v>
      </c>
      <c r="V26" s="18">
        <f t="shared" si="4"/>
        <v>0.06995344043486906</v>
      </c>
      <c r="W26" s="12">
        <f t="shared" si="5"/>
        <v>8408.787246948215</v>
      </c>
    </row>
    <row r="27" spans="2:23" s="12" customFormat="1" ht="15.75">
      <c r="B27" s="17">
        <v>22</v>
      </c>
      <c r="C27" s="17" t="s">
        <v>34</v>
      </c>
      <c r="D27" s="6">
        <v>804</v>
      </c>
      <c r="E27" s="6">
        <v>8</v>
      </c>
      <c r="F27" s="6" t="s">
        <v>27</v>
      </c>
      <c r="G27" s="6">
        <v>3</v>
      </c>
      <c r="H27" s="6">
        <v>128.74</v>
      </c>
      <c r="I27" s="6">
        <v>26.790000000000006</v>
      </c>
      <c r="J27" s="6">
        <v>101.95</v>
      </c>
      <c r="K27" s="6">
        <f t="shared" si="0"/>
        <v>10993</v>
      </c>
      <c r="L27" s="6">
        <f t="shared" si="1"/>
        <v>13882.06</v>
      </c>
      <c r="M27" s="6">
        <v>1415276</v>
      </c>
      <c r="N27" s="7" t="s">
        <v>21</v>
      </c>
      <c r="O27" s="6" t="s">
        <v>20</v>
      </c>
      <c r="P27" s="24"/>
      <c r="R27" s="13">
        <v>1293467</v>
      </c>
      <c r="S27" s="12">
        <f>ROUND(R27/$R$55*$R$4,0)</f>
        <v>1415276</v>
      </c>
      <c r="T27" s="12">
        <f t="shared" si="2"/>
        <v>-90482.40000000014</v>
      </c>
      <c r="U27" s="16">
        <f t="shared" si="3"/>
        <v>1202984.5999999999</v>
      </c>
      <c r="V27" s="18">
        <f t="shared" si="4"/>
        <v>0.06995338883790629</v>
      </c>
      <c r="W27" s="12">
        <f t="shared" si="5"/>
        <v>9344.295479260523</v>
      </c>
    </row>
    <row r="28" spans="2:23" s="12" customFormat="1" ht="15.75">
      <c r="B28" s="17">
        <v>23</v>
      </c>
      <c r="C28" s="17" t="s">
        <v>34</v>
      </c>
      <c r="D28" s="6">
        <v>1102</v>
      </c>
      <c r="E28" s="6">
        <v>11</v>
      </c>
      <c r="F28" s="6" t="s">
        <v>27</v>
      </c>
      <c r="G28" s="6">
        <v>3</v>
      </c>
      <c r="H28" s="6">
        <v>131.76</v>
      </c>
      <c r="I28" s="6">
        <v>27.419999999999987</v>
      </c>
      <c r="J28" s="6">
        <v>104.34</v>
      </c>
      <c r="K28" s="6">
        <f t="shared" si="0"/>
        <v>10763</v>
      </c>
      <c r="L28" s="6">
        <f t="shared" si="1"/>
        <v>13592.07</v>
      </c>
      <c r="M28" s="6">
        <v>1418197</v>
      </c>
      <c r="N28" s="7" t="s">
        <v>21</v>
      </c>
      <c r="O28" s="6" t="s">
        <v>20</v>
      </c>
      <c r="P28" s="24"/>
      <c r="R28" s="13">
        <v>1296137</v>
      </c>
      <c r="S28" s="12">
        <f>ROUND(R28/$R$55*$R$4,0)</f>
        <v>1418197</v>
      </c>
      <c r="T28" s="12">
        <f t="shared" si="2"/>
        <v>-90669.55000000005</v>
      </c>
      <c r="U28" s="16">
        <f t="shared" si="3"/>
        <v>1205467.45</v>
      </c>
      <c r="V28" s="18">
        <f t="shared" si="4"/>
        <v>0.06995367773622699</v>
      </c>
      <c r="W28" s="12">
        <f t="shared" si="5"/>
        <v>9148.963646023072</v>
      </c>
    </row>
    <row r="29" spans="2:23" s="12" customFormat="1" ht="15.75">
      <c r="B29" s="17">
        <v>24</v>
      </c>
      <c r="C29" s="17" t="s">
        <v>34</v>
      </c>
      <c r="D29" s="6">
        <v>1203</v>
      </c>
      <c r="E29" s="6">
        <v>12</v>
      </c>
      <c r="F29" s="6" t="s">
        <v>27</v>
      </c>
      <c r="G29" s="6">
        <v>3</v>
      </c>
      <c r="H29" s="6">
        <v>131.89</v>
      </c>
      <c r="I29" s="6">
        <v>27.44999999999999</v>
      </c>
      <c r="J29" s="6">
        <v>104.44</v>
      </c>
      <c r="K29" s="6">
        <f t="shared" si="0"/>
        <v>10059</v>
      </c>
      <c r="L29" s="6">
        <f t="shared" si="1"/>
        <v>12702.82</v>
      </c>
      <c r="M29" s="6">
        <v>1326683</v>
      </c>
      <c r="N29" s="7" t="s">
        <v>21</v>
      </c>
      <c r="O29" s="6" t="s">
        <v>20</v>
      </c>
      <c r="P29" s="24"/>
      <c r="R29" s="13">
        <v>1212499</v>
      </c>
      <c r="S29" s="12">
        <f>ROUND(R29/$R$55*$R$4,0)</f>
        <v>1326683</v>
      </c>
      <c r="T29" s="12">
        <f t="shared" si="2"/>
        <v>-84818.44999999995</v>
      </c>
      <c r="U29" s="16">
        <f t="shared" si="3"/>
        <v>1127680.55</v>
      </c>
      <c r="V29" s="18">
        <f t="shared" si="4"/>
        <v>0.06995341851828328</v>
      </c>
      <c r="W29" s="12">
        <f t="shared" si="5"/>
        <v>8550.159602699221</v>
      </c>
    </row>
    <row r="30" spans="2:23" s="12" customFormat="1" ht="15.75">
      <c r="B30" s="17">
        <v>25</v>
      </c>
      <c r="C30" s="17" t="s">
        <v>34</v>
      </c>
      <c r="D30" s="6">
        <v>1204</v>
      </c>
      <c r="E30" s="6">
        <v>12</v>
      </c>
      <c r="F30" s="6" t="s">
        <v>27</v>
      </c>
      <c r="G30" s="6">
        <v>3</v>
      </c>
      <c r="H30" s="6">
        <v>128.74</v>
      </c>
      <c r="I30" s="6">
        <v>26.790000000000006</v>
      </c>
      <c r="J30" s="6">
        <v>101.95</v>
      </c>
      <c r="K30" s="6">
        <f t="shared" si="0"/>
        <v>11168</v>
      </c>
      <c r="L30" s="6">
        <f t="shared" si="1"/>
        <v>14103.11</v>
      </c>
      <c r="M30" s="6">
        <v>1437812</v>
      </c>
      <c r="N30" s="7" t="s">
        <v>21</v>
      </c>
      <c r="O30" s="6" t="s">
        <v>20</v>
      </c>
      <c r="P30" s="24"/>
      <c r="R30" s="13">
        <v>1314064</v>
      </c>
      <c r="S30" s="12">
        <f>ROUND(R30/$R$55*$R$4,0)</f>
        <v>1437812</v>
      </c>
      <c r="T30" s="12">
        <f t="shared" si="2"/>
        <v>-91923.80000000005</v>
      </c>
      <c r="U30" s="16">
        <f t="shared" si="3"/>
        <v>1222140.2</v>
      </c>
      <c r="V30" s="18">
        <f t="shared" si="4"/>
        <v>0.0699538226448636</v>
      </c>
      <c r="W30" s="12">
        <f t="shared" si="5"/>
        <v>9493.088395215162</v>
      </c>
    </row>
    <row r="31" spans="2:23" s="12" customFormat="1" ht="15.75">
      <c r="B31" s="17">
        <v>26</v>
      </c>
      <c r="C31" s="17" t="s">
        <v>34</v>
      </c>
      <c r="D31" s="6">
        <v>1401</v>
      </c>
      <c r="E31" s="6">
        <v>14</v>
      </c>
      <c r="F31" s="6" t="s">
        <v>28</v>
      </c>
      <c r="G31" s="6">
        <v>3</v>
      </c>
      <c r="H31" s="6">
        <v>95.96</v>
      </c>
      <c r="I31" s="6">
        <v>19.97</v>
      </c>
      <c r="J31" s="6">
        <v>75.99</v>
      </c>
      <c r="K31" s="6">
        <f t="shared" si="0"/>
        <v>10272</v>
      </c>
      <c r="L31" s="6">
        <f t="shared" si="1"/>
        <v>12971.56</v>
      </c>
      <c r="M31" s="6">
        <v>985709</v>
      </c>
      <c r="N31" s="7" t="s">
        <v>21</v>
      </c>
      <c r="O31" s="6" t="s">
        <v>20</v>
      </c>
      <c r="P31" s="24"/>
      <c r="R31" s="13">
        <v>900872</v>
      </c>
      <c r="S31" s="12">
        <f>ROUND(R31/$R$55*$R$4,0)</f>
        <v>985709</v>
      </c>
      <c r="T31" s="12">
        <f t="shared" si="2"/>
        <v>-63019.34999999998</v>
      </c>
      <c r="U31" s="16">
        <f t="shared" si="3"/>
        <v>837852.65</v>
      </c>
      <c r="V31" s="18">
        <f t="shared" si="4"/>
        <v>0.06995372261542147</v>
      </c>
      <c r="W31" s="12">
        <f t="shared" si="5"/>
        <v>8731.269799916632</v>
      </c>
    </row>
    <row r="32" spans="2:23" s="12" customFormat="1" ht="15.75">
      <c r="B32" s="17">
        <v>27</v>
      </c>
      <c r="C32" s="17" t="s">
        <v>34</v>
      </c>
      <c r="D32" s="6">
        <v>1404</v>
      </c>
      <c r="E32" s="6">
        <v>14</v>
      </c>
      <c r="F32" s="6" t="s">
        <v>27</v>
      </c>
      <c r="G32" s="6">
        <v>3</v>
      </c>
      <c r="H32" s="6">
        <v>128.74</v>
      </c>
      <c r="I32" s="6">
        <v>26.790000000000006</v>
      </c>
      <c r="J32" s="6">
        <v>101.95</v>
      </c>
      <c r="K32" s="6">
        <f t="shared" si="0"/>
        <v>10731</v>
      </c>
      <c r="L32" s="6">
        <f t="shared" si="1"/>
        <v>13550.45</v>
      </c>
      <c r="M32" s="6">
        <v>1381468</v>
      </c>
      <c r="N32" s="7" t="s">
        <v>21</v>
      </c>
      <c r="O32" s="6" t="s">
        <v>20</v>
      </c>
      <c r="P32" s="24"/>
      <c r="R32" s="13">
        <v>1262569</v>
      </c>
      <c r="S32" s="12">
        <f>ROUND(R32/$R$55*$R$4,0)</f>
        <v>1381468</v>
      </c>
      <c r="T32" s="12">
        <f t="shared" si="2"/>
        <v>-88321.19999999995</v>
      </c>
      <c r="U32" s="16">
        <f t="shared" si="3"/>
        <v>1174247.8</v>
      </c>
      <c r="V32" s="18">
        <f t="shared" si="4"/>
        <v>0.06995356293398615</v>
      </c>
      <c r="W32" s="12">
        <f t="shared" si="5"/>
        <v>9121.07969551033</v>
      </c>
    </row>
    <row r="33" spans="2:23" s="12" customFormat="1" ht="15.75">
      <c r="B33" s="17">
        <v>28</v>
      </c>
      <c r="C33" s="17" t="s">
        <v>34</v>
      </c>
      <c r="D33" s="6">
        <v>1604</v>
      </c>
      <c r="E33" s="6">
        <v>16</v>
      </c>
      <c r="F33" s="6" t="s">
        <v>27</v>
      </c>
      <c r="G33" s="6">
        <v>3</v>
      </c>
      <c r="H33" s="6">
        <v>128.74</v>
      </c>
      <c r="I33" s="6">
        <v>26.790000000000006</v>
      </c>
      <c r="J33" s="6">
        <v>101.95</v>
      </c>
      <c r="K33" s="6">
        <f t="shared" si="0"/>
        <v>11300</v>
      </c>
      <c r="L33" s="6">
        <f t="shared" si="1"/>
        <v>14268.92</v>
      </c>
      <c r="M33" s="6">
        <v>1454716</v>
      </c>
      <c r="N33" s="7" t="s">
        <v>21</v>
      </c>
      <c r="O33" s="6" t="s">
        <v>20</v>
      </c>
      <c r="P33" s="24"/>
      <c r="R33" s="13">
        <v>1329513</v>
      </c>
      <c r="S33" s="12">
        <f>ROUND(R33/$R$55*$R$4,0)</f>
        <v>1454716</v>
      </c>
      <c r="T33" s="12">
        <f t="shared" si="2"/>
        <v>-93004.40000000014</v>
      </c>
      <c r="U33" s="16">
        <f t="shared" si="3"/>
        <v>1236508.5999999999</v>
      </c>
      <c r="V33" s="18">
        <f t="shared" si="4"/>
        <v>0.06995373493903417</v>
      </c>
      <c r="W33" s="12">
        <f t="shared" si="5"/>
        <v>9604.696287090257</v>
      </c>
    </row>
    <row r="34" spans="2:23" s="12" customFormat="1" ht="15.75">
      <c r="B34" s="17">
        <v>29</v>
      </c>
      <c r="C34" s="17" t="s">
        <v>34</v>
      </c>
      <c r="D34" s="6">
        <v>1702</v>
      </c>
      <c r="E34" s="6">
        <v>17</v>
      </c>
      <c r="F34" s="6" t="s">
        <v>27</v>
      </c>
      <c r="G34" s="6">
        <v>3</v>
      </c>
      <c r="H34" s="6">
        <v>131.76</v>
      </c>
      <c r="I34" s="6">
        <v>27.419999999999987</v>
      </c>
      <c r="J34" s="6">
        <v>104.34</v>
      </c>
      <c r="K34" s="6">
        <f t="shared" si="0"/>
        <v>10873</v>
      </c>
      <c r="L34" s="6">
        <f t="shared" si="1"/>
        <v>13729.75</v>
      </c>
      <c r="M34" s="6">
        <v>1432562</v>
      </c>
      <c r="N34" s="7" t="s">
        <v>21</v>
      </c>
      <c r="O34" s="6" t="s">
        <v>20</v>
      </c>
      <c r="P34" s="24"/>
      <c r="R34" s="13">
        <v>1309265</v>
      </c>
      <c r="S34" s="12">
        <f>ROUND(R34/$R$55*$R$4,0)</f>
        <v>1432562</v>
      </c>
      <c r="T34" s="12">
        <f t="shared" si="2"/>
        <v>-91587.30000000005</v>
      </c>
      <c r="U34" s="16">
        <f t="shared" si="3"/>
        <v>1217677.7</v>
      </c>
      <c r="V34" s="18">
        <f t="shared" si="4"/>
        <v>0.06995321802690826</v>
      </c>
      <c r="W34" s="12">
        <f t="shared" si="5"/>
        <v>9241.634031572556</v>
      </c>
    </row>
    <row r="35" spans="2:23" s="12" customFormat="1" ht="15.75">
      <c r="B35" s="17">
        <v>30</v>
      </c>
      <c r="C35" s="17" t="s">
        <v>34</v>
      </c>
      <c r="D35" s="6">
        <v>1704</v>
      </c>
      <c r="E35" s="6">
        <v>17</v>
      </c>
      <c r="F35" s="6" t="s">
        <v>27</v>
      </c>
      <c r="G35" s="6">
        <v>3</v>
      </c>
      <c r="H35" s="6">
        <v>128.74</v>
      </c>
      <c r="I35" s="6">
        <v>26.790000000000006</v>
      </c>
      <c r="J35" s="6">
        <v>101.95</v>
      </c>
      <c r="K35" s="6">
        <f t="shared" si="0"/>
        <v>11343</v>
      </c>
      <c r="L35" s="6">
        <f t="shared" si="1"/>
        <v>14324.2</v>
      </c>
      <c r="M35" s="6">
        <v>1460352</v>
      </c>
      <c r="N35" s="7" t="s">
        <v>21</v>
      </c>
      <c r="O35" s="6" t="s">
        <v>20</v>
      </c>
      <c r="P35" s="24"/>
      <c r="R35" s="13">
        <v>1334664</v>
      </c>
      <c r="S35" s="12">
        <f>ROUND(R35/$R$55*$R$4,0)</f>
        <v>1460352</v>
      </c>
      <c r="T35" s="12">
        <f t="shared" si="2"/>
        <v>-93364.80000000005</v>
      </c>
      <c r="U35" s="16">
        <f t="shared" si="3"/>
        <v>1241299.2</v>
      </c>
      <c r="V35" s="18">
        <f t="shared" si="4"/>
        <v>0.06995378612145083</v>
      </c>
      <c r="W35" s="12">
        <f t="shared" si="5"/>
        <v>9641.907720988036</v>
      </c>
    </row>
    <row r="36" spans="2:23" s="12" customFormat="1" ht="15.75">
      <c r="B36" s="17">
        <v>31</v>
      </c>
      <c r="C36" s="17" t="s">
        <v>34</v>
      </c>
      <c r="D36" s="6">
        <v>1801</v>
      </c>
      <c r="E36" s="6">
        <v>18</v>
      </c>
      <c r="F36" s="6" t="s">
        <v>28</v>
      </c>
      <c r="G36" s="6">
        <v>3</v>
      </c>
      <c r="H36" s="6">
        <v>95.96</v>
      </c>
      <c r="I36" s="6">
        <v>19.97</v>
      </c>
      <c r="J36" s="6">
        <v>75.99</v>
      </c>
      <c r="K36" s="6">
        <f t="shared" si="0"/>
        <v>10285</v>
      </c>
      <c r="L36" s="6">
        <f t="shared" si="1"/>
        <v>12988.16</v>
      </c>
      <c r="M36" s="6">
        <v>986970</v>
      </c>
      <c r="N36" s="7" t="s">
        <v>21</v>
      </c>
      <c r="O36" s="6" t="s">
        <v>20</v>
      </c>
      <c r="P36" s="24"/>
      <c r="R36" s="13">
        <v>902024</v>
      </c>
      <c r="S36" s="12">
        <f>ROUND(R36/$R$55*$R$4,0)</f>
        <v>986970</v>
      </c>
      <c r="T36" s="12">
        <f t="shared" si="2"/>
        <v>-63099.5</v>
      </c>
      <c r="U36" s="16">
        <f t="shared" si="3"/>
        <v>838924.5</v>
      </c>
      <c r="V36" s="18">
        <f t="shared" si="4"/>
        <v>0.06995323849476288</v>
      </c>
      <c r="W36" s="12">
        <f t="shared" si="5"/>
        <v>8742.43955814923</v>
      </c>
    </row>
    <row r="37" spans="2:23" s="12" customFormat="1" ht="15.75">
      <c r="B37" s="17">
        <v>32</v>
      </c>
      <c r="C37" s="17" t="s">
        <v>34</v>
      </c>
      <c r="D37" s="6">
        <v>1802</v>
      </c>
      <c r="E37" s="6">
        <v>18</v>
      </c>
      <c r="F37" s="6" t="s">
        <v>27</v>
      </c>
      <c r="G37" s="6">
        <v>3</v>
      </c>
      <c r="H37" s="6">
        <v>131.76</v>
      </c>
      <c r="I37" s="6">
        <v>27.419999999999987</v>
      </c>
      <c r="J37" s="6">
        <v>104.34</v>
      </c>
      <c r="K37" s="6">
        <f t="shared" si="0"/>
        <v>10501</v>
      </c>
      <c r="L37" s="6">
        <f t="shared" si="1"/>
        <v>13260.48</v>
      </c>
      <c r="M37" s="6">
        <v>1383598</v>
      </c>
      <c r="N37" s="7" t="s">
        <v>21</v>
      </c>
      <c r="O37" s="6" t="s">
        <v>20</v>
      </c>
      <c r="P37" s="24"/>
      <c r="R37" s="13">
        <v>1264516</v>
      </c>
      <c r="S37" s="12">
        <f>ROUND(R37/$R$55*$R$4,0)</f>
        <v>1383598</v>
      </c>
      <c r="T37" s="12">
        <f t="shared" si="2"/>
        <v>-88457.69999999995</v>
      </c>
      <c r="U37" s="16">
        <f t="shared" si="3"/>
        <v>1176058.3</v>
      </c>
      <c r="V37" s="18">
        <f t="shared" si="4"/>
        <v>0.06995380050548981</v>
      </c>
      <c r="W37" s="12">
        <f t="shared" si="5"/>
        <v>8925.76123254402</v>
      </c>
    </row>
    <row r="38" spans="2:23" s="12" customFormat="1" ht="15.75">
      <c r="B38" s="17">
        <v>33</v>
      </c>
      <c r="C38" s="17" t="s">
        <v>34</v>
      </c>
      <c r="D38" s="6">
        <v>1803</v>
      </c>
      <c r="E38" s="6">
        <v>18</v>
      </c>
      <c r="F38" s="6" t="s">
        <v>27</v>
      </c>
      <c r="G38" s="6">
        <v>3</v>
      </c>
      <c r="H38" s="6">
        <v>131.89</v>
      </c>
      <c r="I38" s="6">
        <v>27.44999999999999</v>
      </c>
      <c r="J38" s="6">
        <v>104.44</v>
      </c>
      <c r="K38" s="6">
        <f t="shared" si="0"/>
        <v>9768</v>
      </c>
      <c r="L38" s="6">
        <f t="shared" si="1"/>
        <v>12335.28</v>
      </c>
      <c r="M38" s="6">
        <v>1288297</v>
      </c>
      <c r="N38" s="7" t="s">
        <v>21</v>
      </c>
      <c r="O38" s="6" t="s">
        <v>20</v>
      </c>
      <c r="P38" s="24"/>
      <c r="R38" s="13">
        <v>1177417</v>
      </c>
      <c r="S38" s="12">
        <f>ROUND(R38/$R$55*$R$4,0)</f>
        <v>1288297</v>
      </c>
      <c r="T38" s="12">
        <f t="shared" si="2"/>
        <v>-82364.55000000005</v>
      </c>
      <c r="U38" s="16">
        <f t="shared" si="3"/>
        <v>1095052.45</v>
      </c>
      <c r="V38" s="18">
        <f t="shared" si="4"/>
        <v>0.06995359333184424</v>
      </c>
      <c r="W38" s="12">
        <f t="shared" si="5"/>
        <v>8302.770869664115</v>
      </c>
    </row>
    <row r="39" spans="2:23" s="12" customFormat="1" ht="15.75">
      <c r="B39" s="17">
        <v>34</v>
      </c>
      <c r="C39" s="17" t="s">
        <v>34</v>
      </c>
      <c r="D39" s="6">
        <v>1804</v>
      </c>
      <c r="E39" s="6">
        <v>18</v>
      </c>
      <c r="F39" s="6" t="s">
        <v>27</v>
      </c>
      <c r="G39" s="6">
        <v>3</v>
      </c>
      <c r="H39" s="6">
        <v>128.74</v>
      </c>
      <c r="I39" s="6">
        <v>26.790000000000006</v>
      </c>
      <c r="J39" s="6">
        <v>101.95</v>
      </c>
      <c r="K39" s="6">
        <f t="shared" si="0"/>
        <v>10862</v>
      </c>
      <c r="L39" s="6">
        <f t="shared" si="1"/>
        <v>13716.24</v>
      </c>
      <c r="M39" s="6">
        <v>1398371</v>
      </c>
      <c r="N39" s="7" t="s">
        <v>21</v>
      </c>
      <c r="O39" s="6" t="s">
        <v>20</v>
      </c>
      <c r="P39" s="24"/>
      <c r="R39" s="13">
        <v>1278017</v>
      </c>
      <c r="S39" s="12">
        <f>ROUND(R39/$R$55*$R$4,0)</f>
        <v>1398371</v>
      </c>
      <c r="T39" s="12">
        <f t="shared" si="2"/>
        <v>-89401.65000000014</v>
      </c>
      <c r="U39" s="16">
        <f t="shared" si="3"/>
        <v>1188615.3499999999</v>
      </c>
      <c r="V39" s="18">
        <f t="shared" si="4"/>
        <v>0.0699534122003073</v>
      </c>
      <c r="W39" s="12">
        <f t="shared" si="5"/>
        <v>9232.680984930867</v>
      </c>
    </row>
    <row r="40" spans="2:23" s="12" customFormat="1" ht="15.75">
      <c r="B40" s="17">
        <v>35</v>
      </c>
      <c r="C40" s="17" t="s">
        <v>34</v>
      </c>
      <c r="D40" s="6">
        <v>1901</v>
      </c>
      <c r="E40" s="6">
        <v>19</v>
      </c>
      <c r="F40" s="6" t="s">
        <v>28</v>
      </c>
      <c r="G40" s="6">
        <v>3</v>
      </c>
      <c r="H40" s="6">
        <v>95.96</v>
      </c>
      <c r="I40" s="6">
        <v>19.97</v>
      </c>
      <c r="J40" s="6">
        <v>75.99</v>
      </c>
      <c r="K40" s="6">
        <f t="shared" si="0"/>
        <v>10491</v>
      </c>
      <c r="L40" s="6">
        <f t="shared" si="1"/>
        <v>13247.91</v>
      </c>
      <c r="M40" s="6">
        <v>1006709</v>
      </c>
      <c r="N40" s="7" t="s">
        <v>21</v>
      </c>
      <c r="O40" s="6" t="s">
        <v>20</v>
      </c>
      <c r="P40" s="24"/>
      <c r="R40" s="13">
        <v>920064</v>
      </c>
      <c r="S40" s="12">
        <f>ROUND(R40/$R$55*$R$4,0)</f>
        <v>1006709</v>
      </c>
      <c r="T40" s="12">
        <f t="shared" si="2"/>
        <v>-64361.34999999998</v>
      </c>
      <c r="U40" s="16">
        <f t="shared" si="3"/>
        <v>855702.65</v>
      </c>
      <c r="V40" s="18">
        <f t="shared" si="4"/>
        <v>0.06995312282623815</v>
      </c>
      <c r="W40" s="12">
        <f t="shared" si="5"/>
        <v>8917.284806169238</v>
      </c>
    </row>
    <row r="41" spans="2:23" s="12" customFormat="1" ht="15.75">
      <c r="B41" s="17">
        <v>36</v>
      </c>
      <c r="C41" s="17" t="s">
        <v>34</v>
      </c>
      <c r="D41" s="6">
        <v>2001</v>
      </c>
      <c r="E41" s="6">
        <v>20</v>
      </c>
      <c r="F41" s="6" t="s">
        <v>28</v>
      </c>
      <c r="G41" s="6">
        <v>3</v>
      </c>
      <c r="H41" s="6">
        <v>95.96</v>
      </c>
      <c r="I41" s="6">
        <v>19.97</v>
      </c>
      <c r="J41" s="6">
        <v>75.99</v>
      </c>
      <c r="K41" s="6">
        <f t="shared" si="0"/>
        <v>10491</v>
      </c>
      <c r="L41" s="6">
        <f t="shared" si="1"/>
        <v>13247.91</v>
      </c>
      <c r="M41" s="6">
        <v>1006709</v>
      </c>
      <c r="N41" s="7" t="s">
        <v>21</v>
      </c>
      <c r="O41" s="6" t="s">
        <v>20</v>
      </c>
      <c r="P41" s="24"/>
      <c r="R41" s="13">
        <v>920064</v>
      </c>
      <c r="S41" s="12">
        <f>ROUND(R41/$R$55*$R$4,0)</f>
        <v>1006709</v>
      </c>
      <c r="T41" s="12">
        <f t="shared" si="2"/>
        <v>-64361.34999999998</v>
      </c>
      <c r="U41" s="16">
        <f t="shared" si="3"/>
        <v>855702.65</v>
      </c>
      <c r="V41" s="18">
        <f t="shared" si="4"/>
        <v>0.06995312282623815</v>
      </c>
      <c r="W41" s="12">
        <f t="shared" si="5"/>
        <v>8917.284806169238</v>
      </c>
    </row>
    <row r="42" spans="2:23" s="12" customFormat="1" ht="15.75">
      <c r="B42" s="17">
        <v>37</v>
      </c>
      <c r="C42" s="17" t="s">
        <v>34</v>
      </c>
      <c r="D42" s="6">
        <v>2004</v>
      </c>
      <c r="E42" s="6">
        <v>20</v>
      </c>
      <c r="F42" s="6" t="s">
        <v>27</v>
      </c>
      <c r="G42" s="6">
        <v>3</v>
      </c>
      <c r="H42" s="6">
        <v>128.74</v>
      </c>
      <c r="I42" s="6">
        <v>26.790000000000006</v>
      </c>
      <c r="J42" s="6">
        <v>101.95</v>
      </c>
      <c r="K42" s="6">
        <f t="shared" si="0"/>
        <v>11267</v>
      </c>
      <c r="L42" s="6">
        <f t="shared" si="1"/>
        <v>14227.48</v>
      </c>
      <c r="M42" s="6">
        <v>1450492</v>
      </c>
      <c r="N42" s="7" t="s">
        <v>21</v>
      </c>
      <c r="O42" s="6" t="s">
        <v>20</v>
      </c>
      <c r="P42" s="24"/>
      <c r="R42" s="13">
        <v>1325652</v>
      </c>
      <c r="S42" s="12">
        <f>ROUND(R42/$R$55*$R$4,0)</f>
        <v>1450492</v>
      </c>
      <c r="T42" s="12">
        <f t="shared" si="2"/>
        <v>-92733.80000000005</v>
      </c>
      <c r="U42" s="16">
        <f t="shared" si="3"/>
        <v>1232918.2</v>
      </c>
      <c r="V42" s="18">
        <f t="shared" si="4"/>
        <v>0.06995335125658925</v>
      </c>
      <c r="W42" s="12">
        <f t="shared" si="5"/>
        <v>9576.807519030603</v>
      </c>
    </row>
    <row r="43" spans="2:23" s="12" customFormat="1" ht="15.75">
      <c r="B43" s="17">
        <v>38</v>
      </c>
      <c r="C43" s="17" t="s">
        <v>34</v>
      </c>
      <c r="D43" s="6">
        <v>2101</v>
      </c>
      <c r="E43" s="6">
        <v>21</v>
      </c>
      <c r="F43" s="6" t="s">
        <v>28</v>
      </c>
      <c r="G43" s="6">
        <v>3</v>
      </c>
      <c r="H43" s="6">
        <v>95.96</v>
      </c>
      <c r="I43" s="6">
        <v>19.97</v>
      </c>
      <c r="J43" s="6">
        <v>75.99</v>
      </c>
      <c r="K43" s="6">
        <f t="shared" si="0"/>
        <v>10491</v>
      </c>
      <c r="L43" s="6">
        <f t="shared" si="1"/>
        <v>13247.91</v>
      </c>
      <c r="M43" s="6">
        <v>1006709</v>
      </c>
      <c r="N43" s="7" t="s">
        <v>21</v>
      </c>
      <c r="O43" s="6" t="s">
        <v>20</v>
      </c>
      <c r="P43" s="24"/>
      <c r="R43" s="13">
        <v>920064</v>
      </c>
      <c r="S43" s="12">
        <f>ROUND(R43/$R$55*$R$4,0)</f>
        <v>1006709</v>
      </c>
      <c r="T43" s="12">
        <f t="shared" si="2"/>
        <v>-64361.34999999998</v>
      </c>
      <c r="U43" s="16">
        <f t="shared" si="3"/>
        <v>855702.65</v>
      </c>
      <c r="V43" s="18">
        <f t="shared" si="4"/>
        <v>0.06995312282623815</v>
      </c>
      <c r="W43" s="12">
        <f t="shared" si="5"/>
        <v>8917.284806169238</v>
      </c>
    </row>
    <row r="44" spans="2:23" s="12" customFormat="1" ht="15.75">
      <c r="B44" s="17">
        <v>39</v>
      </c>
      <c r="C44" s="17" t="s">
        <v>34</v>
      </c>
      <c r="D44" s="6">
        <v>2104</v>
      </c>
      <c r="E44" s="6">
        <v>21</v>
      </c>
      <c r="F44" s="6" t="s">
        <v>27</v>
      </c>
      <c r="G44" s="6">
        <v>3</v>
      </c>
      <c r="H44" s="6">
        <v>128.74</v>
      </c>
      <c r="I44" s="6">
        <v>26.790000000000006</v>
      </c>
      <c r="J44" s="6">
        <v>101.95</v>
      </c>
      <c r="K44" s="6">
        <f t="shared" si="0"/>
        <v>11234</v>
      </c>
      <c r="L44" s="6">
        <f t="shared" si="1"/>
        <v>14186.02</v>
      </c>
      <c r="M44" s="6">
        <v>1446265</v>
      </c>
      <c r="N44" s="7" t="s">
        <v>21</v>
      </c>
      <c r="O44" s="6" t="s">
        <v>20</v>
      </c>
      <c r="P44" s="24"/>
      <c r="R44" s="13">
        <v>1321789</v>
      </c>
      <c r="S44" s="12">
        <f>ROUND(R44/$R$55*$R$4,0)</f>
        <v>1446265</v>
      </c>
      <c r="T44" s="12">
        <f t="shared" si="2"/>
        <v>-92463.75</v>
      </c>
      <c r="U44" s="16">
        <f t="shared" si="3"/>
        <v>1229325.25</v>
      </c>
      <c r="V44" s="18">
        <f t="shared" si="4"/>
        <v>0.0699534872812529</v>
      </c>
      <c r="W44" s="12">
        <f t="shared" si="5"/>
        <v>9548.89894360727</v>
      </c>
    </row>
    <row r="45" spans="2:23" s="12" customFormat="1" ht="15.75">
      <c r="B45" s="17">
        <v>40</v>
      </c>
      <c r="C45" s="17" t="s">
        <v>34</v>
      </c>
      <c r="D45" s="6">
        <v>2201</v>
      </c>
      <c r="E45" s="6">
        <v>22</v>
      </c>
      <c r="F45" s="6" t="s">
        <v>28</v>
      </c>
      <c r="G45" s="6">
        <v>3</v>
      </c>
      <c r="H45" s="6">
        <v>95.96</v>
      </c>
      <c r="I45" s="6">
        <v>19.97</v>
      </c>
      <c r="J45" s="6">
        <v>75.99</v>
      </c>
      <c r="K45" s="6">
        <f t="shared" si="0"/>
        <v>10491</v>
      </c>
      <c r="L45" s="6">
        <f t="shared" si="1"/>
        <v>13247.91</v>
      </c>
      <c r="M45" s="6">
        <v>1006709</v>
      </c>
      <c r="N45" s="7" t="s">
        <v>21</v>
      </c>
      <c r="O45" s="6" t="s">
        <v>20</v>
      </c>
      <c r="P45" s="24"/>
      <c r="R45" s="13">
        <v>920064</v>
      </c>
      <c r="S45" s="12">
        <f>ROUND(R45/$R$55*$R$4,0)</f>
        <v>1006709</v>
      </c>
      <c r="T45" s="12">
        <f t="shared" si="2"/>
        <v>-64361.34999999998</v>
      </c>
      <c r="U45" s="16">
        <f t="shared" si="3"/>
        <v>855702.65</v>
      </c>
      <c r="V45" s="18">
        <f t="shared" si="4"/>
        <v>0.06995312282623815</v>
      </c>
      <c r="W45" s="12">
        <f t="shared" si="5"/>
        <v>8917.284806169238</v>
      </c>
    </row>
    <row r="46" spans="2:23" s="12" customFormat="1" ht="15.75">
      <c r="B46" s="17">
        <v>41</v>
      </c>
      <c r="C46" s="17" t="s">
        <v>34</v>
      </c>
      <c r="D46" s="6">
        <v>2204</v>
      </c>
      <c r="E46" s="6">
        <v>22</v>
      </c>
      <c r="F46" s="6" t="s">
        <v>27</v>
      </c>
      <c r="G46" s="6">
        <v>3</v>
      </c>
      <c r="H46" s="6">
        <v>128.74</v>
      </c>
      <c r="I46" s="6">
        <v>26.790000000000006</v>
      </c>
      <c r="J46" s="6">
        <v>101.95</v>
      </c>
      <c r="K46" s="6">
        <f t="shared" si="0"/>
        <v>11201</v>
      </c>
      <c r="L46" s="6">
        <f t="shared" si="1"/>
        <v>14144.57</v>
      </c>
      <c r="M46" s="6">
        <v>1442039</v>
      </c>
      <c r="N46" s="7" t="s">
        <v>21</v>
      </c>
      <c r="O46" s="6" t="s">
        <v>20</v>
      </c>
      <c r="P46" s="24"/>
      <c r="R46" s="13">
        <v>1317927</v>
      </c>
      <c r="S46" s="12">
        <f>ROUND(R46/$R$55*$R$4,0)</f>
        <v>1442039</v>
      </c>
      <c r="T46" s="12">
        <f t="shared" si="2"/>
        <v>-92193.8500000001</v>
      </c>
      <c r="U46" s="16">
        <f t="shared" si="3"/>
        <v>1225733.15</v>
      </c>
      <c r="V46" s="18">
        <f t="shared" si="4"/>
        <v>0.06995368483990395</v>
      </c>
      <c r="W46" s="12">
        <f t="shared" si="5"/>
        <v>9520.996970638495</v>
      </c>
    </row>
    <row r="47" spans="2:23" s="12" customFormat="1" ht="15.75">
      <c r="B47" s="17">
        <v>42</v>
      </c>
      <c r="C47" s="17" t="s">
        <v>34</v>
      </c>
      <c r="D47" s="6">
        <v>2301</v>
      </c>
      <c r="E47" s="6">
        <v>23</v>
      </c>
      <c r="F47" s="6" t="s">
        <v>28</v>
      </c>
      <c r="G47" s="6">
        <v>3</v>
      </c>
      <c r="H47" s="6">
        <v>95.96</v>
      </c>
      <c r="I47" s="6">
        <v>19.97</v>
      </c>
      <c r="J47" s="6">
        <v>75.99</v>
      </c>
      <c r="K47" s="6">
        <f t="shared" si="0"/>
        <v>10491</v>
      </c>
      <c r="L47" s="6">
        <f t="shared" si="1"/>
        <v>13247.91</v>
      </c>
      <c r="M47" s="6">
        <v>1006709</v>
      </c>
      <c r="N47" s="7" t="s">
        <v>21</v>
      </c>
      <c r="O47" s="6" t="s">
        <v>20</v>
      </c>
      <c r="P47" s="24"/>
      <c r="R47" s="13">
        <v>920064</v>
      </c>
      <c r="S47" s="12">
        <f>ROUND(R47/$R$55*$R$4,0)</f>
        <v>1006709</v>
      </c>
      <c r="T47" s="12">
        <f t="shared" si="2"/>
        <v>-64361.34999999998</v>
      </c>
      <c r="U47" s="16">
        <f t="shared" si="3"/>
        <v>855702.65</v>
      </c>
      <c r="V47" s="18">
        <f t="shared" si="4"/>
        <v>0.06995312282623815</v>
      </c>
      <c r="W47" s="12">
        <f t="shared" si="5"/>
        <v>8917.284806169238</v>
      </c>
    </row>
    <row r="48" spans="2:23" s="12" customFormat="1" ht="15.75">
      <c r="B48" s="17">
        <v>43</v>
      </c>
      <c r="C48" s="17" t="s">
        <v>34</v>
      </c>
      <c r="D48" s="6">
        <v>2401</v>
      </c>
      <c r="E48" s="6">
        <v>24</v>
      </c>
      <c r="F48" s="6" t="s">
        <v>28</v>
      </c>
      <c r="G48" s="6">
        <v>3</v>
      </c>
      <c r="H48" s="6">
        <v>95.96</v>
      </c>
      <c r="I48" s="6">
        <v>19.97</v>
      </c>
      <c r="J48" s="6">
        <v>75.99</v>
      </c>
      <c r="K48" s="6">
        <f t="shared" si="0"/>
        <v>10491</v>
      </c>
      <c r="L48" s="6">
        <f t="shared" si="1"/>
        <v>13247.91</v>
      </c>
      <c r="M48" s="6">
        <v>1006709</v>
      </c>
      <c r="N48" s="7" t="s">
        <v>21</v>
      </c>
      <c r="O48" s="6" t="s">
        <v>20</v>
      </c>
      <c r="P48" s="24"/>
      <c r="R48" s="13">
        <v>920064</v>
      </c>
      <c r="S48" s="12">
        <f>ROUND(R48/$R$55*$R$4,0)</f>
        <v>1006709</v>
      </c>
      <c r="T48" s="12">
        <f t="shared" si="2"/>
        <v>-64361.34999999998</v>
      </c>
      <c r="U48" s="16">
        <f t="shared" si="3"/>
        <v>855702.65</v>
      </c>
      <c r="V48" s="18">
        <f t="shared" si="4"/>
        <v>0.06995312282623815</v>
      </c>
      <c r="W48" s="12">
        <f t="shared" si="5"/>
        <v>8917.284806169238</v>
      </c>
    </row>
    <row r="49" spans="2:23" s="12" customFormat="1" ht="15.75">
      <c r="B49" s="17">
        <v>44</v>
      </c>
      <c r="C49" s="17" t="s">
        <v>34</v>
      </c>
      <c r="D49" s="6">
        <v>2402</v>
      </c>
      <c r="E49" s="6">
        <v>24</v>
      </c>
      <c r="F49" s="6" t="s">
        <v>27</v>
      </c>
      <c r="G49" s="6">
        <v>3</v>
      </c>
      <c r="H49" s="6">
        <v>131.76</v>
      </c>
      <c r="I49" s="6">
        <v>27.419999999999987</v>
      </c>
      <c r="J49" s="6">
        <v>104.34</v>
      </c>
      <c r="K49" s="6">
        <f t="shared" si="0"/>
        <v>10774</v>
      </c>
      <c r="L49" s="6">
        <f t="shared" si="1"/>
        <v>13605.9</v>
      </c>
      <c r="M49" s="6">
        <v>1419640</v>
      </c>
      <c r="N49" s="7" t="s">
        <v>21</v>
      </c>
      <c r="O49" s="6" t="s">
        <v>20</v>
      </c>
      <c r="P49" s="24"/>
      <c r="R49" s="13">
        <v>1297456</v>
      </c>
      <c r="S49" s="12">
        <f>ROUND(R49/$R$55*$R$4,0)</f>
        <v>1419640</v>
      </c>
      <c r="T49" s="12">
        <f t="shared" si="2"/>
        <v>-90762</v>
      </c>
      <c r="U49" s="16">
        <f t="shared" si="3"/>
        <v>1206694</v>
      </c>
      <c r="V49" s="18">
        <f t="shared" si="4"/>
        <v>0.0699538173163483</v>
      </c>
      <c r="W49" s="12">
        <f t="shared" si="5"/>
        <v>9158.272616879174</v>
      </c>
    </row>
    <row r="50" spans="2:23" s="12" customFormat="1" ht="15.75">
      <c r="B50" s="17">
        <v>45</v>
      </c>
      <c r="C50" s="17" t="s">
        <v>34</v>
      </c>
      <c r="D50" s="6">
        <v>2404</v>
      </c>
      <c r="E50" s="6">
        <v>24</v>
      </c>
      <c r="F50" s="6" t="s">
        <v>27</v>
      </c>
      <c r="G50" s="6">
        <v>3</v>
      </c>
      <c r="H50" s="6">
        <v>128.74</v>
      </c>
      <c r="I50" s="6">
        <v>26.790000000000006</v>
      </c>
      <c r="J50" s="6">
        <v>101.95</v>
      </c>
      <c r="K50" s="6">
        <f t="shared" si="0"/>
        <v>11136</v>
      </c>
      <c r="L50" s="6">
        <f t="shared" si="1"/>
        <v>14061.67</v>
      </c>
      <c r="M50" s="6">
        <v>1433587</v>
      </c>
      <c r="N50" s="7" t="s">
        <v>21</v>
      </c>
      <c r="O50" s="6" t="s">
        <v>20</v>
      </c>
      <c r="P50" s="24"/>
      <c r="R50" s="13">
        <v>1310202</v>
      </c>
      <c r="S50" s="12">
        <f>ROUND(R50/$R$55*$R$4,0)</f>
        <v>1433587</v>
      </c>
      <c r="T50" s="12">
        <f t="shared" si="2"/>
        <v>-91653.05000000005</v>
      </c>
      <c r="U50" s="16">
        <f t="shared" si="3"/>
        <v>1218548.95</v>
      </c>
      <c r="V50" s="18">
        <f t="shared" si="4"/>
        <v>0.06995337360193317</v>
      </c>
      <c r="W50" s="12">
        <f t="shared" si="5"/>
        <v>9465.193024700946</v>
      </c>
    </row>
    <row r="51" spans="2:23" s="12" customFormat="1" ht="15.75">
      <c r="B51" s="17">
        <v>46</v>
      </c>
      <c r="C51" s="17" t="s">
        <v>34</v>
      </c>
      <c r="D51" s="6">
        <v>2501</v>
      </c>
      <c r="E51" s="6">
        <v>25</v>
      </c>
      <c r="F51" s="6" t="s">
        <v>28</v>
      </c>
      <c r="G51" s="6">
        <v>3</v>
      </c>
      <c r="H51" s="6">
        <v>95.96</v>
      </c>
      <c r="I51" s="6">
        <v>19.97</v>
      </c>
      <c r="J51" s="6">
        <v>75.99</v>
      </c>
      <c r="K51" s="6">
        <f t="shared" si="0"/>
        <v>10491</v>
      </c>
      <c r="L51" s="6">
        <f t="shared" si="1"/>
        <v>13247.91</v>
      </c>
      <c r="M51" s="6">
        <v>1006709</v>
      </c>
      <c r="N51" s="7" t="s">
        <v>21</v>
      </c>
      <c r="O51" s="6" t="s">
        <v>20</v>
      </c>
      <c r="P51" s="24"/>
      <c r="R51" s="13">
        <v>920064</v>
      </c>
      <c r="S51" s="12">
        <f>ROUND(R51/$R$55*$R$4,0)</f>
        <v>1006709</v>
      </c>
      <c r="T51" s="12">
        <f t="shared" si="2"/>
        <v>-64361.34999999998</v>
      </c>
      <c r="U51" s="16">
        <f t="shared" si="3"/>
        <v>855702.65</v>
      </c>
      <c r="V51" s="18">
        <f t="shared" si="4"/>
        <v>0.06995312282623815</v>
      </c>
      <c r="W51" s="12">
        <f t="shared" si="5"/>
        <v>8917.284806169238</v>
      </c>
    </row>
    <row r="52" spans="2:23" s="12" customFormat="1" ht="15.75">
      <c r="B52" s="17">
        <v>47</v>
      </c>
      <c r="C52" s="17" t="s">
        <v>34</v>
      </c>
      <c r="D52" s="6">
        <v>2504</v>
      </c>
      <c r="E52" s="6">
        <v>25</v>
      </c>
      <c r="F52" s="6" t="s">
        <v>27</v>
      </c>
      <c r="G52" s="6">
        <v>3</v>
      </c>
      <c r="H52" s="6">
        <v>128.74</v>
      </c>
      <c r="I52" s="6">
        <v>26.790000000000006</v>
      </c>
      <c r="J52" s="6">
        <v>101.95</v>
      </c>
      <c r="K52" s="6">
        <f t="shared" si="0"/>
        <v>11103</v>
      </c>
      <c r="L52" s="6">
        <f t="shared" si="1"/>
        <v>14020.22</v>
      </c>
      <c r="M52" s="6">
        <v>1429361</v>
      </c>
      <c r="N52" s="7" t="s">
        <v>21</v>
      </c>
      <c r="O52" s="6" t="s">
        <v>20</v>
      </c>
      <c r="P52" s="24"/>
      <c r="R52" s="13">
        <v>1306340</v>
      </c>
      <c r="S52" s="12">
        <f>ROUND(R52/$R$55*$R$4,0)</f>
        <v>1429361</v>
      </c>
      <c r="T52" s="12">
        <f t="shared" si="2"/>
        <v>-91383.15000000014</v>
      </c>
      <c r="U52" s="16">
        <f t="shared" si="3"/>
        <v>1214956.8499999999</v>
      </c>
      <c r="V52" s="18">
        <f t="shared" si="4"/>
        <v>0.06995357257681778</v>
      </c>
      <c r="W52" s="12">
        <f t="shared" si="5"/>
        <v>9437.291051732172</v>
      </c>
    </row>
    <row r="53" spans="2:23" s="12" customFormat="1" ht="15.75">
      <c r="B53" s="17">
        <v>48</v>
      </c>
      <c r="C53" s="17" t="s">
        <v>34</v>
      </c>
      <c r="D53" s="6">
        <v>2601</v>
      </c>
      <c r="E53" s="6">
        <v>26</v>
      </c>
      <c r="F53" s="6" t="s">
        <v>28</v>
      </c>
      <c r="G53" s="6">
        <v>3</v>
      </c>
      <c r="H53" s="6">
        <v>95.96</v>
      </c>
      <c r="I53" s="6">
        <v>19.97</v>
      </c>
      <c r="J53" s="6">
        <v>75.99</v>
      </c>
      <c r="K53" s="6">
        <f t="shared" si="0"/>
        <v>10272</v>
      </c>
      <c r="L53" s="6">
        <f t="shared" si="1"/>
        <v>12971.56</v>
      </c>
      <c r="M53" s="6">
        <v>985709</v>
      </c>
      <c r="N53" s="7" t="s">
        <v>21</v>
      </c>
      <c r="O53" s="6" t="s">
        <v>20</v>
      </c>
      <c r="P53" s="24"/>
      <c r="R53" s="13">
        <v>900872</v>
      </c>
      <c r="S53" s="12">
        <f>ROUND(R53/$R$55*$R$4,0)</f>
        <v>985709</v>
      </c>
      <c r="T53" s="12">
        <f t="shared" si="2"/>
        <v>-63019.34999999998</v>
      </c>
      <c r="U53" s="16">
        <f t="shared" si="3"/>
        <v>837852.65</v>
      </c>
      <c r="V53" s="18">
        <f t="shared" si="4"/>
        <v>0.06995372261542147</v>
      </c>
      <c r="W53" s="12">
        <f t="shared" si="5"/>
        <v>8731.269799916632</v>
      </c>
    </row>
    <row r="54" spans="2:26" ht="15.75">
      <c r="B54" s="17">
        <v>49</v>
      </c>
      <c r="C54" s="17" t="s">
        <v>34</v>
      </c>
      <c r="D54" s="6">
        <v>2604</v>
      </c>
      <c r="E54" s="6">
        <v>26</v>
      </c>
      <c r="F54" s="6" t="s">
        <v>27</v>
      </c>
      <c r="G54" s="6">
        <v>3</v>
      </c>
      <c r="H54" s="6">
        <v>128.74</v>
      </c>
      <c r="I54" s="6">
        <v>26.790000000000006</v>
      </c>
      <c r="J54" s="6">
        <v>101.95</v>
      </c>
      <c r="K54" s="6">
        <f>ROUND(M54/H54,0)</f>
        <v>10009</v>
      </c>
      <c r="L54" s="6">
        <f>ROUND(M54/J54,2)</f>
        <v>12638.52</v>
      </c>
      <c r="M54" s="6">
        <v>1288497</v>
      </c>
      <c r="N54" s="7" t="s">
        <v>21</v>
      </c>
      <c r="O54" s="6" t="s">
        <v>20</v>
      </c>
      <c r="P54" s="24"/>
      <c r="R54" s="13">
        <v>1177600</v>
      </c>
      <c r="S54" s="12">
        <f>ROUND(R54/$R$55*$R$4,0)</f>
        <v>1288497</v>
      </c>
      <c r="T54" s="12">
        <f t="shared" si="2"/>
        <v>-82377.55000000005</v>
      </c>
      <c r="U54" s="16">
        <f t="shared" si="3"/>
        <v>1095222.45</v>
      </c>
      <c r="V54" s="18">
        <f t="shared" si="4"/>
        <v>0.069953761888587</v>
      </c>
      <c r="W54" s="12">
        <f t="shared" si="5"/>
        <v>8507.242892651855</v>
      </c>
      <c r="X54" s="12"/>
      <c r="Y54" s="12"/>
      <c r="Z54" s="12"/>
    </row>
    <row r="55" spans="2:19" ht="15.75">
      <c r="B55" s="25" t="s">
        <v>22</v>
      </c>
      <c r="C55" s="26"/>
      <c r="D55" s="26"/>
      <c r="E55" s="26"/>
      <c r="F55" s="26"/>
      <c r="G55" s="27"/>
      <c r="H55" s="6">
        <f>ROUND(SUM(H6:H54),2)</f>
        <v>5842.07</v>
      </c>
      <c r="I55" s="8">
        <f>ROUND(SUM(I6:I54),2)</f>
        <v>1215.77</v>
      </c>
      <c r="J55" s="8">
        <f>ROUND(SUM(J6:J54),2)</f>
        <v>4626.3</v>
      </c>
      <c r="K55" s="9">
        <f>ROUND(M55/H55,0)</f>
        <v>10382</v>
      </c>
      <c r="L55" s="10">
        <f>ROUND(M55/J55,2)</f>
        <v>13110.34</v>
      </c>
      <c r="M55" s="6">
        <f>SUM(M6:M54)</f>
        <v>60652374</v>
      </c>
      <c r="N55" s="7" t="s">
        <v>21</v>
      </c>
      <c r="O55" s="11" t="s">
        <v>21</v>
      </c>
      <c r="P55" s="22"/>
      <c r="R55">
        <f>SUM(R6:R54)</f>
        <v>55432192</v>
      </c>
      <c r="S55" s="12">
        <f>SUM(S6:S54)</f>
        <v>60652374</v>
      </c>
    </row>
    <row r="56" spans="2:16" ht="39.75" customHeight="1">
      <c r="B56" s="28" t="str">
        <f>"本栋销售住宅共"&amp;COUNTA(D6:D54)&amp;"套，销售住宅总建筑面积："&amp;H55&amp;"㎡，套内面积："&amp;J55&amp;"㎡，分摊面积："&amp;I55&amp;"㎡，销售均价："&amp;K55&amp;"元/㎡（建筑面积）、"&amp;L55&amp;"元/㎡（套内建筑面积）。"</f>
        <v>本栋销售住宅共49套，销售住宅总建筑面积：5842.07㎡，套内面积：4626.3㎡，分摊面积：1215.77㎡，销售均价：10382元/㎡（建筑面积）、13110.34元/㎡（套内建筑面积）。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</row>
    <row r="57" spans="2:16" ht="57.75" customHeight="1">
      <c r="B57" s="31" t="s">
        <v>23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2:16" ht="15.75">
      <c r="B58" s="23" t="s">
        <v>17</v>
      </c>
      <c r="C58" s="23"/>
      <c r="D58" s="23"/>
      <c r="E58" s="23"/>
      <c r="F58" s="23"/>
      <c r="G58" s="3"/>
      <c r="H58" s="3"/>
      <c r="I58" s="3"/>
      <c r="J58" s="3"/>
      <c r="K58" s="3"/>
      <c r="L58" s="33" t="s">
        <v>32</v>
      </c>
      <c r="M58" s="33"/>
      <c r="N58" s="3"/>
      <c r="O58" s="4"/>
      <c r="P58" s="4"/>
    </row>
    <row r="59" spans="2:16" ht="15.75">
      <c r="B59" s="23" t="s">
        <v>18</v>
      </c>
      <c r="C59" s="23"/>
      <c r="D59" s="23"/>
      <c r="E59" s="23"/>
      <c r="F59" s="23"/>
      <c r="G59" s="4"/>
      <c r="H59" s="4"/>
      <c r="I59" s="4"/>
      <c r="J59" s="4"/>
      <c r="K59" s="4"/>
      <c r="L59" s="33" t="s">
        <v>33</v>
      </c>
      <c r="M59" s="33"/>
      <c r="N59" s="3">
        <v>3536666</v>
      </c>
      <c r="O59" s="4"/>
      <c r="P59" s="4"/>
    </row>
    <row r="60" spans="2:16" ht="15.75">
      <c r="B60" s="23" t="s">
        <v>19</v>
      </c>
      <c r="C60" s="23"/>
      <c r="D60" s="23"/>
      <c r="E60" s="23"/>
      <c r="F60" s="23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sheetProtection/>
  <autoFilter ref="B5:Q60"/>
  <mergeCells count="27">
    <mergeCell ref="P6:P54"/>
    <mergeCell ref="F4:F5"/>
    <mergeCell ref="G4:G5"/>
    <mergeCell ref="O4:O5"/>
    <mergeCell ref="H4:H5"/>
    <mergeCell ref="N4:N5"/>
    <mergeCell ref="L59:M59"/>
    <mergeCell ref="K4:K5"/>
    <mergeCell ref="L4:L5"/>
    <mergeCell ref="M4:M5"/>
    <mergeCell ref="B1:C1"/>
    <mergeCell ref="B2:P2"/>
    <mergeCell ref="B3:H3"/>
    <mergeCell ref="B4:B5"/>
    <mergeCell ref="C4:C5"/>
    <mergeCell ref="D4:D5"/>
    <mergeCell ref="E4:E5"/>
    <mergeCell ref="P4:P5"/>
    <mergeCell ref="I4:I5"/>
    <mergeCell ref="J4:J5"/>
    <mergeCell ref="B60:F60"/>
    <mergeCell ref="B55:G55"/>
    <mergeCell ref="B56:P56"/>
    <mergeCell ref="B57:P57"/>
    <mergeCell ref="B58:F58"/>
    <mergeCell ref="L58:M58"/>
    <mergeCell ref="B59:F59"/>
  </mergeCells>
  <conditionalFormatting sqref="T6:T54">
    <cfRule type="cellIs" priority="1" dxfId="2" operator="greater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Jane</cp:lastModifiedBy>
  <cp:lastPrinted>2018-10-22T07:38:21Z</cp:lastPrinted>
  <dcterms:created xsi:type="dcterms:W3CDTF">2011-04-26T02:07:47Z</dcterms:created>
  <dcterms:modified xsi:type="dcterms:W3CDTF">2020-09-21T04:14:41Z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