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6栋改价5%" sheetId="11" r:id="rId1"/>
    <sheet name="8栋改价5%" sheetId="12" r:id="rId2"/>
  </sheets>
  <externalReferences>
    <externalReference r:id="rId3"/>
    <externalReference r:id="rId4"/>
  </externalReferences>
  <definedNames>
    <definedName name="_xlnm._FilterDatabase" localSheetId="0" hidden="1">'6栋改价5%'!$A$4:$R$23</definedName>
    <definedName name="_xlnm._FilterDatabase" localSheetId="1" hidden="1">'8栋改价5%'!$A$4:$R$29</definedName>
    <definedName name="_xlnm.Print_Titles" localSheetId="0">'6栋改价5%'!$1:$4</definedName>
    <definedName name="_xlnm.Print_Area" localSheetId="0">'6栋改价5%'!$A$1:$Q$23</definedName>
    <definedName name="_xlnm.Print_Titles" localSheetId="1">'8栋改价5%'!$1:$4</definedName>
    <definedName name="_xlnm.Print_Area" localSheetId="1">'8栋改价5%'!$A$1:$Q$20</definedName>
  </definedNames>
  <calcPr calcId="144525"/>
</workbook>
</file>

<file path=xl/sharedStrings.xml><?xml version="1.0" encoding="utf-8"?>
<sst xmlns="http://schemas.openxmlformats.org/spreadsheetml/2006/main" count="205" uniqueCount="89">
  <si>
    <t>附件2</t>
  </si>
  <si>
    <t>清远市新建商品住房销售价格备案表</t>
  </si>
  <si>
    <t>房地产开发企业名称或中介服务机构名称：清远市灏景房地产有限公司</t>
  </si>
  <si>
    <t>项目(楼盘)名称：碧琴轩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</si>
  <si>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</si>
  <si>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</si>
  <si>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</si>
  <si>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</si>
  <si>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</si>
  <si>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</si>
  <si>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</si>
  <si>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</si>
  <si>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</si>
  <si>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</si>
  <si>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</si>
  <si>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</si>
  <si>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</si>
  <si>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</si>
  <si>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</si>
  <si>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2019.08.19日建筑面积单价（元/㎡）</t>
  </si>
  <si>
    <t>2019.11.19建筑单价</t>
  </si>
  <si>
    <t>2020.02.19</t>
  </si>
  <si>
    <t>2020.05.20</t>
  </si>
  <si>
    <t>2021.12.8</t>
  </si>
  <si>
    <t>401</t>
  </si>
  <si>
    <t>1梯4楼</t>
  </si>
  <si>
    <t>6号楼1梯401</t>
  </si>
  <si>
    <t>3房2厅</t>
  </si>
  <si>
    <t>待售</t>
  </si>
  <si>
    <t>含2300元/m²装修，建筑面积</t>
  </si>
  <si>
    <t>801</t>
  </si>
  <si>
    <t>1梯8楼</t>
  </si>
  <si>
    <t>6号楼1梯801</t>
  </si>
  <si>
    <t>901</t>
  </si>
  <si>
    <t>1梯9楼</t>
  </si>
  <si>
    <t>6号楼1梯901</t>
  </si>
  <si>
    <t>1001</t>
  </si>
  <si>
    <t>1梯10楼</t>
  </si>
  <si>
    <t>6号楼1梯1001</t>
  </si>
  <si>
    <t>202</t>
  </si>
  <si>
    <t>1梯2楼</t>
  </si>
  <si>
    <t>6号楼1梯202</t>
  </si>
  <si>
    <t>4房2厅</t>
  </si>
  <si>
    <t>902</t>
  </si>
  <si>
    <t>6号楼1梯902</t>
  </si>
  <si>
    <t>1002</t>
  </si>
  <si>
    <t>6号楼1梯1002</t>
  </si>
  <si>
    <t>201</t>
  </si>
  <si>
    <t>2梯2楼</t>
  </si>
  <si>
    <t>6号楼2梯201</t>
  </si>
  <si>
    <t>2梯8楼</t>
  </si>
  <si>
    <t>6号楼2梯801</t>
  </si>
  <si>
    <t>2梯9楼</t>
  </si>
  <si>
    <t>6号楼2梯901</t>
  </si>
  <si>
    <t>2梯10楼</t>
  </si>
  <si>
    <t>6号楼2梯1001</t>
  </si>
  <si>
    <t>802</t>
  </si>
  <si>
    <t>6号楼2梯802</t>
  </si>
  <si>
    <t>6号楼2梯1002</t>
  </si>
  <si>
    <t>本楼栋总面积/均价</t>
  </si>
  <si>
    <t xml:space="preserve">   本栋销售住宅共13套，销售住宅总建筑面积：1549.55㎡，套内面积：1319.57㎡，分摊面积：229.98㎡，销售均价：5682元/㎡（建筑面积）、6672元/㎡（套内建筑面积）。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</si>
  <si>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2.上述“价格”指含室内装修。
3.建筑面积=套内精装建筑面积+分摊的共有建筑面积。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</si>
  <si>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</si>
  <si>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</si>
  <si>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</si>
  <si>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</si>
  <si>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</si>
  <si>
    <t>2019.11.19</t>
  </si>
  <si>
    <t>8号楼1梯201</t>
  </si>
  <si>
    <t>301</t>
  </si>
  <si>
    <t>1梯3楼</t>
  </si>
  <si>
    <t>8号楼1梯301</t>
  </si>
  <si>
    <t>8号楼1梯202</t>
  </si>
  <si>
    <t>302</t>
  </si>
  <si>
    <t>8号楼1梯302</t>
  </si>
  <si>
    <t>402</t>
  </si>
  <si>
    <t>8号楼1梯402</t>
  </si>
  <si>
    <t>702</t>
  </si>
  <si>
    <t>1梯7楼</t>
  </si>
  <si>
    <t>8号楼1梯702</t>
  </si>
  <si>
    <t>8号楼1梯802</t>
  </si>
  <si>
    <t>2梯3楼</t>
  </si>
  <si>
    <t>8号楼2梯301</t>
  </si>
  <si>
    <t>2梯4楼</t>
  </si>
  <si>
    <t>8号楼2梯401</t>
  </si>
  <si>
    <t>601</t>
  </si>
  <si>
    <t>2梯6楼</t>
  </si>
  <si>
    <t>8号楼2梯601</t>
  </si>
  <si>
    <t xml:space="preserve">   本栋销售住宅共10套，销售住宅总建筑面积：1235.35㎡，套内面积：1042.55㎡，分摊面积：192.8㎡，销售均价：5427元/㎡（建筑面积）、6430元/㎡（套内建筑面积）。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</si>
</sst>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_ * #,##0_ ;_ * \-#,##0_ ;_ * &quot;-&quot;??_ ;_ @_ "/>
  </numFmts>
  <fonts count="5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8"/>
      <color theme="1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1"/>
      <color theme="1"/>
      <name val="等线"/>
      <charset val="134"/>
      <scheme val="minor"/>
    </font>
    <font>
      <sz val="8"/>
      <name val="Times New Roman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9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17" borderId="7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17" borderId="2" applyNumberFormat="0" applyAlignment="0" applyProtection="0">
      <alignment vertical="center"/>
    </xf>
    <xf numFmtId="0" fontId="33" fillId="19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8" fillId="9" borderId="11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4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6" borderId="3" applyNumberFormat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4" fillId="55" borderId="18" applyNumberFormat="0" applyFont="0" applyAlignment="0" applyProtection="0">
      <alignment vertical="center"/>
    </xf>
  </cellStyleXfs>
  <cellXfs count="10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3" fillId="0" borderId="0" xfId="80" applyFont="1" applyAlignment="1">
      <alignment horizontal="left" vertical="center"/>
    </xf>
    <xf numFmtId="49" fontId="4" fillId="0" borderId="0" xfId="80" applyNumberFormat="1">
      <alignment vertical="center"/>
    </xf>
    <xf numFmtId="49" fontId="4" fillId="0" borderId="0" xfId="80" applyNumberFormat="1" applyFont="1">
      <alignment vertical="center"/>
    </xf>
    <xf numFmtId="0" fontId="4" fillId="0" borderId="0" xfId="80">
      <alignment vertical="center"/>
    </xf>
    <xf numFmtId="0" fontId="5" fillId="0" borderId="0" xfId="80" applyFont="1" applyAlignment="1">
      <alignment horizontal="center" vertical="center"/>
    </xf>
    <xf numFmtId="0" fontId="6" fillId="0" borderId="0" xfId="80" applyFont="1" applyAlignment="1">
      <alignment vertical="center"/>
    </xf>
    <xf numFmtId="0" fontId="6" fillId="0" borderId="0" xfId="80" applyFont="1" applyAlignment="1">
      <alignment horizontal="left" vertical="center"/>
    </xf>
    <xf numFmtId="0" fontId="7" fillId="0" borderId="1" xfId="80" applyFont="1" applyBorder="1" applyAlignment="1">
      <alignment horizontal="center" vertical="center"/>
    </xf>
    <xf numFmtId="0" fontId="7" fillId="0" borderId="1" xfId="80" applyFont="1" applyBorder="1" applyAlignment="1">
      <alignment horizontal="center" vertical="center" wrapText="1"/>
    </xf>
    <xf numFmtId="49" fontId="7" fillId="0" borderId="1" xfId="8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80" applyBorder="1" applyAlignment="1">
      <alignment horizontal="center" vertical="center" wrapText="1"/>
    </xf>
    <xf numFmtId="0" fontId="4" fillId="0" borderId="1" xfId="80" applyFont="1" applyBorder="1" applyAlignment="1">
      <alignment horizontal="center" vertical="center" wrapText="1"/>
    </xf>
    <xf numFmtId="178" fontId="8" fillId="0" borderId="1" xfId="80" applyNumberFormat="1" applyFont="1" applyBorder="1" applyAlignment="1">
      <alignment horizontal="center" vertical="center" wrapText="1"/>
    </xf>
    <xf numFmtId="0" fontId="4" fillId="0" borderId="1" xfId="80" applyFill="1" applyBorder="1" applyAlignment="1">
      <alignment vertical="center" wrapText="1"/>
    </xf>
    <xf numFmtId="0" fontId="4" fillId="0" borderId="1" xfId="80" applyFont="1" applyFill="1" applyBorder="1" applyAlignment="1">
      <alignment vertical="center" wrapText="1"/>
    </xf>
    <xf numFmtId="0" fontId="9" fillId="0" borderId="0" xfId="80" applyFont="1" applyBorder="1" applyAlignment="1">
      <alignment horizontal="left" vertical="top" wrapText="1"/>
    </xf>
    <xf numFmtId="0" fontId="4" fillId="0" borderId="0" xfId="80" applyBorder="1" applyAlignment="1">
      <alignment horizontal="left" vertical="center"/>
    </xf>
    <xf numFmtId="0" fontId="4" fillId="0" borderId="0" xfId="80" applyFont="1" applyBorder="1" applyAlignment="1">
      <alignment horizontal="left" vertical="center"/>
    </xf>
    <xf numFmtId="0" fontId="6" fillId="0" borderId="0" xfId="80" applyFont="1" applyAlignment="1">
      <alignment horizontal="left" vertical="center" wrapText="1"/>
    </xf>
    <xf numFmtId="0" fontId="6" fillId="0" borderId="0" xfId="80" applyFont="1" applyAlignment="1">
      <alignment vertical="center" wrapText="1"/>
    </xf>
    <xf numFmtId="0" fontId="4" fillId="0" borderId="0" xfId="80" applyAlignment="1">
      <alignment horizontal="center" vertical="center"/>
    </xf>
    <xf numFmtId="49" fontId="4" fillId="0" borderId="0" xfId="80" applyNumberFormat="1" applyAlignment="1">
      <alignment horizontal="center" vertical="center"/>
    </xf>
    <xf numFmtId="49" fontId="4" fillId="0" borderId="0" xfId="80" applyNumberFormat="1" applyFont="1" applyAlignment="1">
      <alignment horizontal="center" vertical="center"/>
    </xf>
    <xf numFmtId="176" fontId="4" fillId="0" borderId="0" xfId="80" applyNumberFormat="1" applyFill="1" applyAlignment="1">
      <alignment horizontal="center" vertical="center"/>
    </xf>
    <xf numFmtId="0" fontId="4" fillId="0" borderId="0" xfId="80" applyFill="1" applyAlignment="1">
      <alignment horizontal="center" vertical="center"/>
    </xf>
    <xf numFmtId="177" fontId="4" fillId="0" borderId="0" xfId="80" applyNumberFormat="1" applyFill="1">
      <alignment vertical="center"/>
    </xf>
    <xf numFmtId="0" fontId="4" fillId="0" borderId="0" xfId="80" applyFill="1">
      <alignment vertical="center"/>
    </xf>
    <xf numFmtId="0" fontId="5" fillId="0" borderId="0" xfId="80" applyFont="1" applyFill="1" applyAlignment="1">
      <alignment horizontal="center" vertical="center"/>
    </xf>
    <xf numFmtId="0" fontId="6" fillId="0" borderId="0" xfId="80" applyFont="1" applyAlignment="1">
      <alignment horizontal="center" vertical="center"/>
    </xf>
    <xf numFmtId="0" fontId="10" fillId="0" borderId="0" xfId="80" applyFont="1" applyFill="1">
      <alignment vertical="center"/>
    </xf>
    <xf numFmtId="0" fontId="11" fillId="0" borderId="1" xfId="80" applyFont="1" applyBorder="1" applyAlignment="1">
      <alignment horizontal="center" vertical="center" wrapText="1"/>
    </xf>
    <xf numFmtId="176" fontId="11" fillId="0" borderId="1" xfId="80" applyNumberFormat="1" applyFont="1" applyFill="1" applyBorder="1" applyAlignment="1">
      <alignment horizontal="center" vertical="center" wrapText="1"/>
    </xf>
    <xf numFmtId="0" fontId="11" fillId="0" borderId="1" xfId="80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179" fontId="7" fillId="0" borderId="1" xfId="12" applyNumberFormat="1" applyFont="1" applyFill="1" applyBorder="1" applyAlignment="1" applyProtection="1">
      <alignment horizontal="center" vertical="center" wrapText="1"/>
    </xf>
    <xf numFmtId="176" fontId="8" fillId="0" borderId="1" xfId="80" applyNumberFormat="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4" fillId="0" borderId="1" xfId="80" applyFill="1" applyBorder="1" applyAlignment="1">
      <alignment horizontal="center" vertical="center" wrapText="1"/>
    </xf>
    <xf numFmtId="0" fontId="4" fillId="0" borderId="0" xfId="80" applyFill="1" applyBorder="1" applyAlignment="1">
      <alignment horizontal="center" vertical="center"/>
    </xf>
    <xf numFmtId="0" fontId="4" fillId="0" borderId="0" xfId="80" applyFill="1" applyBorder="1" applyAlignment="1">
      <alignment horizontal="left" vertical="center"/>
    </xf>
    <xf numFmtId="0" fontId="6" fillId="0" borderId="0" xfId="80" applyFont="1" applyAlignment="1">
      <alignment horizontal="center" vertical="center" wrapText="1"/>
    </xf>
    <xf numFmtId="176" fontId="6" fillId="0" borderId="0" xfId="80" applyNumberFormat="1" applyFont="1" applyFill="1" applyAlignment="1">
      <alignment horizontal="center" vertical="center" wrapText="1"/>
    </xf>
    <xf numFmtId="0" fontId="6" fillId="0" borderId="0" xfId="80" applyFont="1" applyFill="1" applyAlignment="1">
      <alignment horizontal="center" vertical="center" wrapText="1"/>
    </xf>
    <xf numFmtId="0" fontId="6" fillId="0" borderId="0" xfId="80" applyFont="1" applyFill="1" applyAlignment="1">
      <alignment horizontal="left" vertical="center" wrapText="1"/>
    </xf>
    <xf numFmtId="0" fontId="6" fillId="0" borderId="0" xfId="80" applyFont="1" applyFill="1" applyAlignment="1">
      <alignment vertical="center" wrapText="1"/>
    </xf>
    <xf numFmtId="177" fontId="4" fillId="0" borderId="0" xfId="80" applyNumberFormat="1" applyFill="1" applyAlignment="1">
      <alignment horizontal="center" vertical="center"/>
    </xf>
    <xf numFmtId="0" fontId="12" fillId="0" borderId="0" xfId="80" applyFont="1">
      <alignment vertical="center"/>
    </xf>
    <xf numFmtId="0" fontId="13" fillId="0" borderId="1" xfId="0" applyFont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0" borderId="1" xfId="8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14" fillId="0" borderId="1" xfId="8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2" fillId="0" borderId="0" xfId="80" applyFont="1" applyAlignment="1">
      <alignment vertical="center" wrapText="1"/>
    </xf>
    <xf numFmtId="0" fontId="12" fillId="0" borderId="0" xfId="80" applyFont="1" applyAlignment="1">
      <alignment horizontal="center"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80" applyFont="1" applyFill="1" applyAlignment="1">
      <alignment horizontal="left" vertical="center"/>
    </xf>
    <xf numFmtId="49" fontId="4" fillId="0" borderId="0" xfId="80" applyNumberFormat="1" applyFill="1">
      <alignment vertical="center"/>
    </xf>
    <xf numFmtId="49" fontId="4" fillId="0" borderId="0" xfId="80" applyNumberFormat="1" applyFont="1" applyFill="1">
      <alignment vertical="center"/>
    </xf>
    <xf numFmtId="0" fontId="6" fillId="0" borderId="0" xfId="80" applyFont="1" applyFill="1" applyAlignment="1">
      <alignment vertical="center"/>
    </xf>
    <xf numFmtId="0" fontId="6" fillId="0" borderId="0" xfId="80" applyFont="1" applyFill="1" applyAlignment="1">
      <alignment horizontal="left" vertical="center"/>
    </xf>
    <xf numFmtId="0" fontId="7" fillId="0" borderId="1" xfId="80" applyFont="1" applyFill="1" applyBorder="1" applyAlignment="1">
      <alignment horizontal="center" vertical="center"/>
    </xf>
    <xf numFmtId="49" fontId="7" fillId="0" borderId="1" xfId="8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80" applyFont="1" applyFill="1" applyBorder="1" applyAlignment="1">
      <alignment horizontal="center" vertical="center" wrapText="1"/>
    </xf>
    <xf numFmtId="178" fontId="8" fillId="0" borderId="1" xfId="80" applyNumberFormat="1" applyFont="1" applyFill="1" applyBorder="1" applyAlignment="1">
      <alignment horizontal="center" vertical="center" wrapText="1"/>
    </xf>
    <xf numFmtId="0" fontId="9" fillId="0" borderId="0" xfId="80" applyFont="1" applyFill="1" applyBorder="1" applyAlignment="1">
      <alignment horizontal="left" vertical="top" wrapText="1"/>
    </xf>
    <xf numFmtId="0" fontId="4" fillId="0" borderId="0" xfId="80" applyFont="1" applyFill="1" applyBorder="1" applyAlignment="1">
      <alignment horizontal="left" vertical="center"/>
    </xf>
    <xf numFmtId="49" fontId="4" fillId="0" borderId="0" xfId="80" applyNumberFormat="1" applyFill="1" applyAlignment="1">
      <alignment horizontal="center" vertical="center"/>
    </xf>
    <xf numFmtId="49" fontId="4" fillId="0" borderId="0" xfId="80" applyNumberFormat="1" applyFont="1" applyFill="1" applyAlignment="1">
      <alignment horizontal="center" vertical="center"/>
    </xf>
    <xf numFmtId="0" fontId="6" fillId="0" borderId="0" xfId="80" applyFont="1" applyFill="1" applyAlignment="1">
      <alignment horizontal="center" vertical="center"/>
    </xf>
    <xf numFmtId="179" fontId="10" fillId="0" borderId="1" xfId="12" applyNumberFormat="1" applyFont="1" applyFill="1" applyBorder="1" applyAlignment="1" applyProtection="1">
      <alignment horizontal="center" vertical="center" wrapText="1"/>
    </xf>
    <xf numFmtId="178" fontId="15" fillId="0" borderId="1" xfId="80" applyNumberFormat="1" applyFont="1" applyFill="1" applyBorder="1" applyAlignment="1">
      <alignment horizontal="center" vertical="center"/>
    </xf>
    <xf numFmtId="0" fontId="15" fillId="0" borderId="1" xfId="80" applyFont="1" applyFill="1" applyBorder="1" applyAlignment="1">
      <alignment horizontal="center" vertical="center"/>
    </xf>
    <xf numFmtId="0" fontId="12" fillId="0" borderId="0" xfId="80" applyFont="1" applyFill="1">
      <alignment vertical="center"/>
    </xf>
    <xf numFmtId="0" fontId="13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right"/>
    </xf>
    <xf numFmtId="176" fontId="0" fillId="0" borderId="1" xfId="0" applyNumberFormat="1" applyFill="1" applyBorder="1" applyAlignment="1">
      <alignment horizontal="left" vertical="center"/>
    </xf>
    <xf numFmtId="0" fontId="14" fillId="0" borderId="1" xfId="80" applyFont="1" applyFill="1" applyBorder="1" applyAlignment="1">
      <alignment horizontal="center" vertical="center"/>
    </xf>
    <xf numFmtId="0" fontId="12" fillId="0" borderId="0" xfId="80" applyFont="1" applyFill="1" applyAlignment="1">
      <alignment vertical="center" wrapText="1"/>
    </xf>
    <xf numFmtId="0" fontId="12" fillId="0" borderId="0" xfId="80" applyFont="1" applyFill="1" applyAlignment="1">
      <alignment horizontal="center" vertical="center"/>
    </xf>
    <xf numFmtId="0" fontId="0" fillId="0" borderId="0" xfId="0" applyFill="1" applyBorder="1">
      <alignment vertical="center"/>
    </xf>
    <xf numFmtId="9" fontId="0" fillId="0" borderId="0" xfId="15" applyFill="1">
      <alignment vertical="center"/>
    </xf>
    <xf numFmtId="176" fontId="0" fillId="0" borderId="0" xfId="0" applyNumberFormat="1" applyFill="1" applyBorder="1" applyAlignment="1">
      <alignment horizont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40% - 着色 3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40% - 着色 2 2" xfId="31"/>
    <cellStyle name="计算" xfId="32" builtinId="22"/>
    <cellStyle name="检查单元格" xfId="33" builtinId="2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着色 2 2" xfId="44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60% - 着色 6 2" xfId="57"/>
    <cellStyle name="强调文字颜色 6" xfId="58" builtinId="49"/>
    <cellStyle name="40% - 强调文字颜色 6" xfId="59" builtinId="51"/>
    <cellStyle name="着色 5 2" xfId="60"/>
    <cellStyle name="适中 2" xfId="61"/>
    <cellStyle name="20% - 着色 3 2" xfId="62"/>
    <cellStyle name="60% - 强调文字颜色 6" xfId="63" builtinId="52"/>
    <cellStyle name="20% - 着色 4 2" xfId="64"/>
    <cellStyle name="着色 1 2" xfId="65"/>
    <cellStyle name="20% - 着色 5 2" xfId="66"/>
    <cellStyle name="40% - 着色 1 2" xfId="67"/>
    <cellStyle name="40% - 着色 6 2" xfId="68"/>
    <cellStyle name="60% - 着色 1 2" xfId="69"/>
    <cellStyle name="60% - 着色 2 2" xfId="70"/>
    <cellStyle name="60% - 着色 3 2" xfId="71"/>
    <cellStyle name="60% - 着色 4 2" xfId="72"/>
    <cellStyle name="60% - 着色 5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输入 2" xfId="87"/>
    <cellStyle name="着色 3 2" xfId="88"/>
    <cellStyle name="着色 4 2" xfId="89"/>
    <cellStyle name="着色 6 2" xfId="90"/>
    <cellStyle name="注释 2" xfId="9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zhengxpfiles\&#38144;&#38144;&#38144;&#38144;&#38144;&#38144;&#38144;&#38144;&#38144;&#38144;&#38144;&#38144;&#38144;&#38144;&#38144;&#25511;&#34920;\&#20108;&#26399;&#36164;&#26009;\&#20108;&#26399;&#38144;&#21806;&#28165;&#21333;&#65281;&#65281;&#65281;&#652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zhengxpfiles\&#38144;&#38144;&#38144;&#38144;&#38144;&#38144;&#38144;&#38144;&#38144;&#38144;&#38144;&#38144;&#38144;&#38144;&#38144;&#25511;&#34920;\&#20108;&#26399;&#36164;&#26009;\&#20108;&#26399;&#20215;&#26684;&#22791;&#26696;\&#38468;&#20214;2(&#28165;&#36828;&#24066;&#26032;&#24314;&#21830;&#21697;&#20303;&#25151;&#38144;&#21806;&#20215;&#26684;&#22791;&#26696;&#20449;&#24687;&#34920;&#65289;2019.11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际（订金）"/>
      <sheetName val="总表"/>
      <sheetName val="二期借款"/>
      <sheetName val="二期开票情况"/>
      <sheetName val="住宅商铺面积"/>
    </sheetNames>
    <sheetDataSet>
      <sheetData sheetId="0" refreshError="1"/>
      <sheetData sheetId="1" refreshError="1">
        <row r="1">
          <cell r="F1" t="str">
            <v>房号</v>
          </cell>
          <cell r="G1" t="str">
            <v>建筑面积</v>
          </cell>
          <cell r="H1" t="str">
            <v>套内面积</v>
          </cell>
          <cell r="I1" t="str">
            <v>客户姓名</v>
          </cell>
        </row>
        <row r="2">
          <cell r="F2" t="str">
            <v>8号楼2梯402</v>
          </cell>
          <cell r="G2">
            <v>113.55</v>
          </cell>
          <cell r="H2">
            <v>95.83</v>
          </cell>
          <cell r="I2" t="str">
            <v>陈师敏</v>
          </cell>
        </row>
        <row r="3">
          <cell r="F3" t="str">
            <v>8号楼1梯401</v>
          </cell>
          <cell r="G3">
            <v>113.54</v>
          </cell>
          <cell r="H3">
            <v>95.82</v>
          </cell>
          <cell r="I3" t="str">
            <v>钟燕芬</v>
          </cell>
        </row>
        <row r="4">
          <cell r="F4" t="str">
            <v>8号楼1梯601</v>
          </cell>
          <cell r="G4">
            <v>113.54</v>
          </cell>
          <cell r="H4">
            <v>95.82</v>
          </cell>
          <cell r="I4" t="str">
            <v>王大伟</v>
          </cell>
        </row>
        <row r="5">
          <cell r="F5" t="str">
            <v>8号楼2梯201</v>
          </cell>
          <cell r="G5">
            <v>126.04</v>
          </cell>
          <cell r="H5">
            <v>106.37</v>
          </cell>
          <cell r="I5" t="str">
            <v>潘伟文</v>
          </cell>
        </row>
        <row r="6">
          <cell r="F6" t="str">
            <v>6号楼2梯1102</v>
          </cell>
          <cell r="G6">
            <v>113.05</v>
          </cell>
          <cell r="H6">
            <v>95.83</v>
          </cell>
          <cell r="I6" t="str">
            <v>李贤华、苏伟娣</v>
          </cell>
        </row>
        <row r="7">
          <cell r="F7" t="str">
            <v>8号楼1梯502</v>
          </cell>
          <cell r="G7">
            <v>126.03</v>
          </cell>
          <cell r="H7">
            <v>106.36</v>
          </cell>
          <cell r="I7" t="str">
            <v>潘镇洁</v>
          </cell>
        </row>
        <row r="8">
          <cell r="F8" t="str">
            <v>6号楼2梯702</v>
          </cell>
          <cell r="G8">
            <v>113.05</v>
          </cell>
          <cell r="H8">
            <v>95.83</v>
          </cell>
          <cell r="I8" t="str">
            <v>潘金池、曾美妹</v>
          </cell>
        </row>
        <row r="9">
          <cell r="F9" t="str">
            <v>8号楼1梯501</v>
          </cell>
          <cell r="G9">
            <v>113.54</v>
          </cell>
          <cell r="H9">
            <v>95.82</v>
          </cell>
          <cell r="I9" t="str">
            <v>梁银清</v>
          </cell>
        </row>
        <row r="10">
          <cell r="F10" t="str">
            <v>6号楼1梯601</v>
          </cell>
          <cell r="G10">
            <v>113.05</v>
          </cell>
          <cell r="H10">
            <v>95.83</v>
          </cell>
          <cell r="I10" t="str">
            <v>陈家健、黄云虹</v>
          </cell>
        </row>
        <row r="11">
          <cell r="F11" t="str">
            <v>6号楼2梯602</v>
          </cell>
          <cell r="G11">
            <v>113.05</v>
          </cell>
          <cell r="H11">
            <v>95.83</v>
          </cell>
          <cell r="I11" t="str">
            <v>方平平、郭妍</v>
          </cell>
        </row>
        <row r="12">
          <cell r="F12" t="str">
            <v>8号楼2梯801</v>
          </cell>
          <cell r="G12">
            <v>126.04</v>
          </cell>
          <cell r="H12">
            <v>106.37</v>
          </cell>
          <cell r="I12" t="str">
            <v>潘伟雄</v>
          </cell>
        </row>
        <row r="13">
          <cell r="F13" t="str">
            <v>8号楼2梯302</v>
          </cell>
          <cell r="G13">
            <v>113.55</v>
          </cell>
          <cell r="H13">
            <v>95.83</v>
          </cell>
          <cell r="I13" t="str">
            <v>孙秀平</v>
          </cell>
        </row>
        <row r="14">
          <cell r="F14" t="str">
            <v>6号楼1梯101</v>
          </cell>
          <cell r="G14">
            <v>84.7</v>
          </cell>
          <cell r="H14">
            <v>71.8</v>
          </cell>
          <cell r="I14" t="str">
            <v>郑罗韵</v>
          </cell>
        </row>
        <row r="15">
          <cell r="F15" t="str">
            <v>8号楼2梯202</v>
          </cell>
          <cell r="G15">
            <v>113.55</v>
          </cell>
          <cell r="H15">
            <v>95.83</v>
          </cell>
          <cell r="I15" t="str">
            <v>黄金容</v>
          </cell>
        </row>
        <row r="16">
          <cell r="F16" t="str">
            <v>8号楼2梯1002</v>
          </cell>
          <cell r="G16">
            <v>113.55</v>
          </cell>
          <cell r="H16">
            <v>95.83</v>
          </cell>
          <cell r="I16" t="str">
            <v>赖家情、李志亮</v>
          </cell>
        </row>
        <row r="17">
          <cell r="F17" t="str">
            <v>8号楼1梯1001</v>
          </cell>
          <cell r="G17">
            <v>113.54</v>
          </cell>
          <cell r="H17">
            <v>95.82</v>
          </cell>
          <cell r="I17" t="str">
            <v>曹少文、谭嘉丽</v>
          </cell>
        </row>
        <row r="18">
          <cell r="F18" t="str">
            <v>6号楼2梯601</v>
          </cell>
          <cell r="G18">
            <v>125.49</v>
          </cell>
          <cell r="H18">
            <v>106.37</v>
          </cell>
          <cell r="I18" t="str">
            <v>林虹谷、吕承容</v>
          </cell>
        </row>
        <row r="19">
          <cell r="F19" t="str">
            <v>6号楼1梯501</v>
          </cell>
          <cell r="G19">
            <v>113.05</v>
          </cell>
          <cell r="H19">
            <v>95.83</v>
          </cell>
          <cell r="I19" t="str">
            <v>古肖云</v>
          </cell>
        </row>
        <row r="20">
          <cell r="F20" t="str">
            <v>8号楼1梯1002</v>
          </cell>
          <cell r="G20">
            <v>126.03</v>
          </cell>
          <cell r="H20">
            <v>106.36</v>
          </cell>
          <cell r="I20" t="str">
            <v>王松林</v>
          </cell>
        </row>
        <row r="21">
          <cell r="F21" t="str">
            <v>8号楼1梯701</v>
          </cell>
          <cell r="G21">
            <v>113.54</v>
          </cell>
          <cell r="H21">
            <v>95.82</v>
          </cell>
          <cell r="I21" t="str">
            <v>李镜波</v>
          </cell>
        </row>
        <row r="22">
          <cell r="F22" t="str">
            <v>8号楼2梯501</v>
          </cell>
          <cell r="G22">
            <v>126.04</v>
          </cell>
          <cell r="H22">
            <v>106.37</v>
          </cell>
          <cell r="I22" t="str">
            <v>黄土境，李红娣</v>
          </cell>
        </row>
        <row r="23">
          <cell r="F23" t="str">
            <v>6号楼2梯402</v>
          </cell>
          <cell r="G23">
            <v>113.05</v>
          </cell>
          <cell r="H23">
            <v>95.83</v>
          </cell>
          <cell r="I23" t="str">
            <v>朱瑞红</v>
          </cell>
        </row>
        <row r="24">
          <cell r="F24" t="str">
            <v>6号楼1梯1102</v>
          </cell>
          <cell r="G24">
            <v>125.49</v>
          </cell>
          <cell r="H24">
            <v>106.37</v>
          </cell>
          <cell r="I24" t="str">
            <v>邱文威，黄雪梅</v>
          </cell>
        </row>
        <row r="25">
          <cell r="F25" t="str">
            <v>8号楼1梯902</v>
          </cell>
          <cell r="G25">
            <v>126.03</v>
          </cell>
          <cell r="H25">
            <v>106.36</v>
          </cell>
          <cell r="I25" t="str">
            <v>李建新</v>
          </cell>
        </row>
        <row r="26">
          <cell r="F26" t="str">
            <v>6号楼2梯301</v>
          </cell>
          <cell r="G26">
            <v>125.49</v>
          </cell>
          <cell r="H26">
            <v>106.37</v>
          </cell>
          <cell r="I26" t="str">
            <v>黄金胜,周康飞</v>
          </cell>
        </row>
        <row r="27">
          <cell r="F27" t="str">
            <v>8号楼1梯901</v>
          </cell>
          <cell r="G27">
            <v>113.54</v>
          </cell>
          <cell r="H27">
            <v>95.82</v>
          </cell>
          <cell r="I27" t="str">
            <v>甘振华</v>
          </cell>
        </row>
        <row r="28">
          <cell r="F28" t="str">
            <v>6号楼2梯501</v>
          </cell>
          <cell r="G28">
            <v>125.49</v>
          </cell>
          <cell r="H28">
            <v>106.37</v>
          </cell>
          <cell r="I28" t="str">
            <v>黄玉珍</v>
          </cell>
        </row>
        <row r="29">
          <cell r="F29" t="str">
            <v>8号楼1梯801</v>
          </cell>
          <cell r="G29">
            <v>113.54</v>
          </cell>
          <cell r="H29">
            <v>95.82</v>
          </cell>
          <cell r="I29" t="str">
            <v>陈良央</v>
          </cell>
        </row>
        <row r="30">
          <cell r="F30" t="str">
            <v>8号楼2梯902</v>
          </cell>
          <cell r="G30">
            <v>113.55</v>
          </cell>
          <cell r="H30">
            <v>95.83</v>
          </cell>
          <cell r="I30" t="str">
            <v>李凤鸣</v>
          </cell>
        </row>
        <row r="31">
          <cell r="F31" t="str">
            <v>8号楼2梯1001</v>
          </cell>
          <cell r="G31">
            <v>126.04</v>
          </cell>
          <cell r="H31">
            <v>106.37</v>
          </cell>
          <cell r="I31" t="str">
            <v>谢永柱</v>
          </cell>
        </row>
        <row r="32">
          <cell r="F32" t="str">
            <v>6号楼2梯102</v>
          </cell>
          <cell r="G32">
            <v>84.7</v>
          </cell>
          <cell r="H32">
            <v>71.8</v>
          </cell>
          <cell r="I32" t="str">
            <v>叶灶娟</v>
          </cell>
        </row>
        <row r="33">
          <cell r="F33" t="str">
            <v>6号楼1梯702</v>
          </cell>
          <cell r="G33">
            <v>125.49</v>
          </cell>
          <cell r="H33">
            <v>106.37</v>
          </cell>
          <cell r="I33" t="str">
            <v>陈金梅，潘金其</v>
          </cell>
        </row>
        <row r="34">
          <cell r="F34" t="str">
            <v>6号楼1梯1101</v>
          </cell>
          <cell r="G34">
            <v>113.05</v>
          </cell>
          <cell r="H34">
            <v>95.83</v>
          </cell>
          <cell r="I34" t="str">
            <v>邱福全</v>
          </cell>
        </row>
        <row r="35">
          <cell r="F35" t="str">
            <v>8号楼2梯701</v>
          </cell>
          <cell r="G35">
            <v>126.04</v>
          </cell>
          <cell r="H35">
            <v>106.37</v>
          </cell>
          <cell r="I35" t="str">
            <v>潘树开，刘秀珍</v>
          </cell>
        </row>
        <row r="36">
          <cell r="F36" t="str">
            <v>8号楼2梯702</v>
          </cell>
          <cell r="G36">
            <v>113.55</v>
          </cell>
          <cell r="H36">
            <v>95.83</v>
          </cell>
          <cell r="I36" t="str">
            <v>陈伟洪，张卫容</v>
          </cell>
        </row>
        <row r="37">
          <cell r="F37" t="str">
            <v>6号楼2梯202</v>
          </cell>
          <cell r="G37">
            <v>113.05</v>
          </cell>
          <cell r="H37">
            <v>95.83</v>
          </cell>
          <cell r="I37" t="str">
            <v>冯建飞，卢杏桃</v>
          </cell>
        </row>
        <row r="38">
          <cell r="F38" t="str">
            <v>6号楼1梯102</v>
          </cell>
          <cell r="G38">
            <v>125.49</v>
          </cell>
          <cell r="H38">
            <v>106.37</v>
          </cell>
        </row>
        <row r="39">
          <cell r="F39" t="str">
            <v>8号楼1梯201</v>
          </cell>
          <cell r="G39">
            <v>113.54</v>
          </cell>
          <cell r="H39">
            <v>95.82</v>
          </cell>
        </row>
        <row r="40">
          <cell r="F40" t="str">
            <v>8号楼1梯202</v>
          </cell>
          <cell r="G40">
            <v>126.03</v>
          </cell>
          <cell r="H40">
            <v>106.36</v>
          </cell>
        </row>
        <row r="41">
          <cell r="F41" t="str">
            <v>8号楼2梯802</v>
          </cell>
          <cell r="G41">
            <v>113.55</v>
          </cell>
          <cell r="H41">
            <v>95.83</v>
          </cell>
        </row>
        <row r="42">
          <cell r="F42" t="str">
            <v>8号楼1梯301</v>
          </cell>
          <cell r="G42">
            <v>113.54</v>
          </cell>
          <cell r="H42">
            <v>95.82</v>
          </cell>
        </row>
        <row r="43">
          <cell r="F43" t="str">
            <v>8号楼1梯302</v>
          </cell>
          <cell r="G43">
            <v>126.03</v>
          </cell>
          <cell r="H43">
            <v>106.36</v>
          </cell>
        </row>
        <row r="44">
          <cell r="F44" t="str">
            <v>8号楼2梯901</v>
          </cell>
          <cell r="G44">
            <v>126.04</v>
          </cell>
          <cell r="H44">
            <v>106.37</v>
          </cell>
        </row>
        <row r="45">
          <cell r="F45" t="str">
            <v>8号楼2梯401</v>
          </cell>
          <cell r="G45">
            <v>126.04</v>
          </cell>
          <cell r="H45">
            <v>106.37</v>
          </cell>
          <cell r="I45" t="str">
            <v>廖聪怡</v>
          </cell>
        </row>
        <row r="46">
          <cell r="F46" t="str">
            <v>8号楼2梯502</v>
          </cell>
          <cell r="G46">
            <v>113.55</v>
          </cell>
          <cell r="H46">
            <v>95.83</v>
          </cell>
          <cell r="I46" t="str">
            <v>廖聪怡</v>
          </cell>
        </row>
        <row r="47">
          <cell r="F47" t="str">
            <v>8号楼2梯602</v>
          </cell>
          <cell r="G47">
            <v>113.55</v>
          </cell>
          <cell r="H47">
            <v>95.83</v>
          </cell>
          <cell r="I47" t="str">
            <v>廖聪怡</v>
          </cell>
        </row>
        <row r="48">
          <cell r="F48" t="str">
            <v>6号楼2梯502</v>
          </cell>
          <cell r="G48">
            <v>113.05</v>
          </cell>
          <cell r="H48">
            <v>95.83</v>
          </cell>
        </row>
        <row r="49">
          <cell r="F49" t="str">
            <v>6号楼1梯301</v>
          </cell>
          <cell r="G49">
            <v>113.05</v>
          </cell>
          <cell r="H49">
            <v>95.83</v>
          </cell>
          <cell r="I49" t="str">
            <v>廖聪怡</v>
          </cell>
        </row>
        <row r="50">
          <cell r="F50" t="str">
            <v>6号楼1梯401</v>
          </cell>
          <cell r="G50">
            <v>113.05</v>
          </cell>
          <cell r="H50">
            <v>95.83</v>
          </cell>
          <cell r="I50" t="str">
            <v>廖聪怡</v>
          </cell>
        </row>
        <row r="51">
          <cell r="F51" t="str">
            <v>6号楼1梯302</v>
          </cell>
          <cell r="G51">
            <v>125.49</v>
          </cell>
          <cell r="H51">
            <v>106.37</v>
          </cell>
          <cell r="I51" t="str">
            <v>廖聪怡</v>
          </cell>
        </row>
        <row r="52">
          <cell r="F52" t="str">
            <v>6号楼1梯402</v>
          </cell>
          <cell r="G52">
            <v>125.49</v>
          </cell>
          <cell r="H52">
            <v>106.37</v>
          </cell>
          <cell r="I52" t="str">
            <v>廖聪怡</v>
          </cell>
        </row>
        <row r="53">
          <cell r="F53" t="str">
            <v>6号楼1梯502</v>
          </cell>
          <cell r="G53">
            <v>125.49</v>
          </cell>
          <cell r="H53">
            <v>106.37</v>
          </cell>
        </row>
        <row r="54">
          <cell r="F54" t="str">
            <v>6号楼1梯602</v>
          </cell>
          <cell r="G54">
            <v>125.49</v>
          </cell>
          <cell r="H54">
            <v>106.37</v>
          </cell>
        </row>
        <row r="55">
          <cell r="F55" t="str">
            <v>6号楼2梯302</v>
          </cell>
          <cell r="G55">
            <v>113.05</v>
          </cell>
          <cell r="H55">
            <v>95.83</v>
          </cell>
        </row>
        <row r="56">
          <cell r="F56" t="str">
            <v>6号楼1梯1001</v>
          </cell>
          <cell r="G56">
            <v>113.05</v>
          </cell>
          <cell r="H56">
            <v>95.83</v>
          </cell>
        </row>
        <row r="57">
          <cell r="F57" t="str">
            <v>8号楼1梯602</v>
          </cell>
          <cell r="G57">
            <v>126.03</v>
          </cell>
          <cell r="H57">
            <v>106.36</v>
          </cell>
        </row>
        <row r="58">
          <cell r="F58" t="str">
            <v>8号楼1梯702</v>
          </cell>
          <cell r="G58">
            <v>126.03</v>
          </cell>
          <cell r="H58">
            <v>106.36</v>
          </cell>
        </row>
        <row r="59">
          <cell r="F59" t="str">
            <v>8号楼1梯802</v>
          </cell>
          <cell r="G59">
            <v>126.03</v>
          </cell>
          <cell r="H59">
            <v>106.36</v>
          </cell>
        </row>
        <row r="60">
          <cell r="F60" t="str">
            <v>8号楼2梯301</v>
          </cell>
          <cell r="G60">
            <v>126.04</v>
          </cell>
          <cell r="H60">
            <v>106.37</v>
          </cell>
        </row>
        <row r="61">
          <cell r="F61" t="str">
            <v>8号楼2梯601</v>
          </cell>
          <cell r="G61">
            <v>126.04</v>
          </cell>
          <cell r="H61">
            <v>106.37</v>
          </cell>
        </row>
        <row r="62">
          <cell r="F62" t="str">
            <v>6号楼1梯1002</v>
          </cell>
          <cell r="G62">
            <v>125.49</v>
          </cell>
          <cell r="H62">
            <v>106.37</v>
          </cell>
        </row>
        <row r="63">
          <cell r="F63" t="str">
            <v>6号楼1梯201</v>
          </cell>
          <cell r="G63">
            <v>113.05</v>
          </cell>
          <cell r="H63">
            <v>95.83</v>
          </cell>
        </row>
        <row r="64">
          <cell r="F64" t="str">
            <v>6号楼1梯202</v>
          </cell>
          <cell r="G64">
            <v>125.49</v>
          </cell>
          <cell r="H64">
            <v>106.37</v>
          </cell>
        </row>
        <row r="65">
          <cell r="F65" t="str">
            <v>6号楼1梯701</v>
          </cell>
          <cell r="G65">
            <v>113.05</v>
          </cell>
          <cell r="H65">
            <v>95.83</v>
          </cell>
        </row>
        <row r="66">
          <cell r="F66" t="str">
            <v>6号楼1梯801</v>
          </cell>
          <cell r="G66">
            <v>113.05</v>
          </cell>
          <cell r="H66">
            <v>95.83</v>
          </cell>
        </row>
        <row r="67">
          <cell r="F67" t="str">
            <v>6号楼1梯802</v>
          </cell>
          <cell r="G67">
            <v>125.49</v>
          </cell>
          <cell r="H67">
            <v>106.37</v>
          </cell>
        </row>
        <row r="68">
          <cell r="F68" t="str">
            <v>6号楼1梯901</v>
          </cell>
          <cell r="G68">
            <v>113.05</v>
          </cell>
          <cell r="H68">
            <v>95.83</v>
          </cell>
        </row>
        <row r="69">
          <cell r="F69" t="str">
            <v>6号楼1梯902</v>
          </cell>
          <cell r="G69">
            <v>125.49</v>
          </cell>
          <cell r="H69">
            <v>106.37</v>
          </cell>
        </row>
        <row r="70">
          <cell r="F70" t="str">
            <v>6号楼2梯1001</v>
          </cell>
          <cell r="G70">
            <v>125.49</v>
          </cell>
          <cell r="H70">
            <v>106.37</v>
          </cell>
        </row>
        <row r="71">
          <cell r="F71" t="str">
            <v>6号楼2梯1002</v>
          </cell>
          <cell r="G71">
            <v>113.05</v>
          </cell>
          <cell r="H71">
            <v>95.83</v>
          </cell>
        </row>
        <row r="72">
          <cell r="F72" t="str">
            <v>6号楼2梯101</v>
          </cell>
          <cell r="G72">
            <v>125.49</v>
          </cell>
          <cell r="H72">
            <v>106.37</v>
          </cell>
        </row>
        <row r="73">
          <cell r="F73" t="str">
            <v>6号楼2梯1101</v>
          </cell>
          <cell r="G73">
            <v>125.49</v>
          </cell>
          <cell r="H73">
            <v>106.37</v>
          </cell>
        </row>
        <row r="74">
          <cell r="F74" t="str">
            <v>6号楼2梯201</v>
          </cell>
          <cell r="G74">
            <v>125.49</v>
          </cell>
          <cell r="H74">
            <v>106.37</v>
          </cell>
        </row>
        <row r="75">
          <cell r="F75" t="str">
            <v>6号楼2梯401</v>
          </cell>
          <cell r="G75">
            <v>125.49</v>
          </cell>
          <cell r="H75">
            <v>106.37</v>
          </cell>
        </row>
        <row r="76">
          <cell r="F76" t="str">
            <v>6号楼2梯701</v>
          </cell>
          <cell r="G76">
            <v>125.49</v>
          </cell>
          <cell r="H76">
            <v>106.37</v>
          </cell>
        </row>
        <row r="77">
          <cell r="F77" t="str">
            <v>6号楼2梯801</v>
          </cell>
          <cell r="G77">
            <v>125.49</v>
          </cell>
          <cell r="H77">
            <v>106.37</v>
          </cell>
        </row>
        <row r="78">
          <cell r="F78" t="str">
            <v>6号楼2梯802</v>
          </cell>
          <cell r="G78">
            <v>113.05</v>
          </cell>
          <cell r="H78">
            <v>95.83</v>
          </cell>
        </row>
        <row r="79">
          <cell r="F79" t="str">
            <v>6号楼2梯901</v>
          </cell>
          <cell r="G79">
            <v>125.49</v>
          </cell>
          <cell r="H79">
            <v>106.37</v>
          </cell>
        </row>
        <row r="80">
          <cell r="F80" t="str">
            <v>6号楼2梯902</v>
          </cell>
          <cell r="G80">
            <v>113.05</v>
          </cell>
          <cell r="H80">
            <v>95.83</v>
          </cell>
        </row>
        <row r="81">
          <cell r="F81" t="str">
            <v>8号楼1梯402</v>
          </cell>
          <cell r="G81">
            <v>126.03</v>
          </cell>
          <cell r="H81">
            <v>106.36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6栋2019.11.25"/>
      <sheetName val="8栋2019.11.25"/>
      <sheetName val="6栋2019.11.18原件"/>
      <sheetName val="8栋2019.11.18原件"/>
      <sheetName val="廖聪怡"/>
    </sheetNames>
    <sheetDataSet>
      <sheetData sheetId="0">
        <row r="4">
          <cell r="F4" t="str">
            <v>户型</v>
          </cell>
          <cell r="G4" t="str">
            <v>层高（m)</v>
          </cell>
          <cell r="H4" t="str">
            <v>建筑面积（㎡）</v>
          </cell>
          <cell r="I4" t="str">
            <v>分摊的共有建筑面积（㎡）</v>
          </cell>
          <cell r="J4" t="str">
            <v>套内建筑面积（㎡）</v>
          </cell>
          <cell r="K4" t="str">
            <v>建筑面积单价（元/㎡）</v>
          </cell>
        </row>
        <row r="5">
          <cell r="E5" t="str">
            <v>6号楼1梯201</v>
          </cell>
          <cell r="F5" t="str">
            <v>3房2厅</v>
          </cell>
          <cell r="G5">
            <v>2.9</v>
          </cell>
          <cell r="H5">
            <v>113.05</v>
          </cell>
          <cell r="I5">
            <v>17.22</v>
          </cell>
          <cell r="J5">
            <v>95.83</v>
          </cell>
          <cell r="K5">
            <v>6748</v>
          </cell>
        </row>
        <row r="6">
          <cell r="E6" t="str">
            <v>6号楼1梯301</v>
          </cell>
          <cell r="F6" t="str">
            <v>3房2厅</v>
          </cell>
          <cell r="G6">
            <v>2.9</v>
          </cell>
          <cell r="H6">
            <v>113.05</v>
          </cell>
          <cell r="I6">
            <v>17.22</v>
          </cell>
          <cell r="J6">
            <v>95.83</v>
          </cell>
          <cell r="K6">
            <v>6758</v>
          </cell>
        </row>
        <row r="7">
          <cell r="E7" t="str">
            <v>6号楼1梯401</v>
          </cell>
          <cell r="F7" t="str">
            <v>3房2厅</v>
          </cell>
          <cell r="G7">
            <v>2.9</v>
          </cell>
          <cell r="H7">
            <v>113.05</v>
          </cell>
          <cell r="I7">
            <v>17.22</v>
          </cell>
          <cell r="J7">
            <v>95.83</v>
          </cell>
          <cell r="K7">
            <v>6778</v>
          </cell>
        </row>
        <row r="8">
          <cell r="E8" t="str">
            <v>6号楼1梯701</v>
          </cell>
          <cell r="F8" t="str">
            <v>3房2厅</v>
          </cell>
          <cell r="G8">
            <v>2.9</v>
          </cell>
          <cell r="H8">
            <v>113.05</v>
          </cell>
          <cell r="I8">
            <v>17.22</v>
          </cell>
          <cell r="J8">
            <v>95.83</v>
          </cell>
          <cell r="K8">
            <v>6938</v>
          </cell>
        </row>
        <row r="9">
          <cell r="E9" t="str">
            <v>6号楼1梯801</v>
          </cell>
          <cell r="F9" t="str">
            <v>3房2厅</v>
          </cell>
          <cell r="G9">
            <v>2.9</v>
          </cell>
          <cell r="H9">
            <v>113.05</v>
          </cell>
          <cell r="I9">
            <v>17.22</v>
          </cell>
          <cell r="J9">
            <v>95.83</v>
          </cell>
          <cell r="K9">
            <v>7018</v>
          </cell>
        </row>
        <row r="10">
          <cell r="E10" t="str">
            <v>6号楼1梯901</v>
          </cell>
          <cell r="F10" t="str">
            <v>3房2厅</v>
          </cell>
          <cell r="G10">
            <v>2.9</v>
          </cell>
          <cell r="H10">
            <v>113.05</v>
          </cell>
          <cell r="I10">
            <v>17.22</v>
          </cell>
          <cell r="J10">
            <v>95.83</v>
          </cell>
          <cell r="K10">
            <v>7028</v>
          </cell>
        </row>
        <row r="11">
          <cell r="E11" t="str">
            <v>6号楼1梯1001</v>
          </cell>
          <cell r="F11" t="str">
            <v>3房2厅</v>
          </cell>
          <cell r="G11">
            <v>2.9</v>
          </cell>
          <cell r="H11">
            <v>113.05</v>
          </cell>
          <cell r="I11">
            <v>17.22</v>
          </cell>
          <cell r="J11">
            <v>95.83</v>
          </cell>
          <cell r="K11">
            <v>7028</v>
          </cell>
        </row>
        <row r="12">
          <cell r="E12" t="str">
            <v>6号楼1梯1101</v>
          </cell>
          <cell r="F12" t="str">
            <v>3房2厅</v>
          </cell>
          <cell r="G12">
            <v>2.9</v>
          </cell>
          <cell r="H12">
            <v>113.05</v>
          </cell>
          <cell r="I12">
            <v>17.22</v>
          </cell>
          <cell r="J12">
            <v>95.83</v>
          </cell>
          <cell r="K12">
            <v>6556</v>
          </cell>
        </row>
        <row r="13">
          <cell r="E13" t="str">
            <v>6号楼1梯102</v>
          </cell>
          <cell r="F13" t="str">
            <v>4房2厅</v>
          </cell>
          <cell r="G13">
            <v>2.9</v>
          </cell>
          <cell r="H13">
            <v>125.49</v>
          </cell>
          <cell r="I13">
            <v>19.12</v>
          </cell>
          <cell r="J13">
            <v>106.37</v>
          </cell>
          <cell r="K13">
            <v>6558</v>
          </cell>
        </row>
        <row r="14">
          <cell r="E14" t="str">
            <v>6号楼1梯202</v>
          </cell>
          <cell r="F14" t="str">
            <v>4房2厅</v>
          </cell>
          <cell r="G14">
            <v>2.9</v>
          </cell>
          <cell r="H14">
            <v>125.49</v>
          </cell>
          <cell r="I14">
            <v>19.12</v>
          </cell>
          <cell r="J14">
            <v>106.37</v>
          </cell>
          <cell r="K14">
            <v>6726</v>
          </cell>
        </row>
        <row r="15">
          <cell r="E15" t="str">
            <v>6号楼1梯302</v>
          </cell>
          <cell r="F15" t="str">
            <v>4房2厅</v>
          </cell>
          <cell r="G15">
            <v>2.9</v>
          </cell>
          <cell r="H15">
            <v>125.49</v>
          </cell>
          <cell r="I15">
            <v>19.12</v>
          </cell>
          <cell r="J15">
            <v>106.37</v>
          </cell>
          <cell r="K15">
            <v>6746</v>
          </cell>
        </row>
        <row r="16">
          <cell r="E16" t="str">
            <v>6号楼1梯402</v>
          </cell>
          <cell r="F16" t="str">
            <v>4房2厅</v>
          </cell>
          <cell r="G16">
            <v>2.9</v>
          </cell>
          <cell r="H16">
            <v>125.49</v>
          </cell>
          <cell r="I16">
            <v>19.12</v>
          </cell>
          <cell r="J16">
            <v>106.37</v>
          </cell>
          <cell r="K16">
            <v>6748</v>
          </cell>
        </row>
        <row r="17">
          <cell r="E17" t="str">
            <v>6号楼1梯502</v>
          </cell>
          <cell r="F17" t="str">
            <v>4房2厅</v>
          </cell>
          <cell r="G17">
            <v>2.9</v>
          </cell>
          <cell r="H17">
            <v>125.49</v>
          </cell>
          <cell r="I17">
            <v>19.12</v>
          </cell>
          <cell r="J17">
            <v>106.37</v>
          </cell>
          <cell r="K17">
            <v>6843</v>
          </cell>
        </row>
        <row r="18">
          <cell r="E18" t="str">
            <v>6号楼1梯602</v>
          </cell>
          <cell r="F18" t="str">
            <v>4房2厅</v>
          </cell>
          <cell r="G18">
            <v>2.9</v>
          </cell>
          <cell r="H18">
            <v>125.49</v>
          </cell>
          <cell r="I18">
            <v>19.12</v>
          </cell>
          <cell r="J18">
            <v>106.37</v>
          </cell>
          <cell r="K18">
            <v>6859</v>
          </cell>
        </row>
        <row r="19">
          <cell r="E19" t="str">
            <v>6号楼1梯702</v>
          </cell>
          <cell r="F19" t="str">
            <v>4房2厅</v>
          </cell>
          <cell r="G19">
            <v>2.9</v>
          </cell>
          <cell r="H19">
            <v>125.49</v>
          </cell>
          <cell r="I19">
            <v>19.12</v>
          </cell>
          <cell r="J19">
            <v>106.37</v>
          </cell>
          <cell r="K19">
            <v>6936</v>
          </cell>
        </row>
        <row r="20">
          <cell r="E20" t="str">
            <v>6号楼1梯802</v>
          </cell>
          <cell r="F20" t="str">
            <v>4房2厅</v>
          </cell>
          <cell r="G20">
            <v>2.9</v>
          </cell>
          <cell r="H20">
            <v>125.49</v>
          </cell>
          <cell r="I20">
            <v>19.12</v>
          </cell>
          <cell r="J20">
            <v>106.37</v>
          </cell>
          <cell r="K20">
            <v>7013</v>
          </cell>
        </row>
        <row r="21">
          <cell r="E21" t="str">
            <v>6号楼1梯902</v>
          </cell>
          <cell r="F21" t="str">
            <v>4房2厅</v>
          </cell>
          <cell r="G21">
            <v>2.9</v>
          </cell>
          <cell r="H21">
            <v>125.49</v>
          </cell>
          <cell r="I21">
            <v>19.12</v>
          </cell>
          <cell r="J21">
            <v>106.37</v>
          </cell>
          <cell r="K21">
            <v>7059</v>
          </cell>
        </row>
        <row r="22">
          <cell r="E22" t="str">
            <v>6号楼1梯1002</v>
          </cell>
          <cell r="F22" t="str">
            <v>4房2厅</v>
          </cell>
          <cell r="G22">
            <v>2.9</v>
          </cell>
          <cell r="H22">
            <v>125.49</v>
          </cell>
          <cell r="I22">
            <v>19.12</v>
          </cell>
          <cell r="J22">
            <v>106.37</v>
          </cell>
          <cell r="K22">
            <v>7228</v>
          </cell>
        </row>
        <row r="23">
          <cell r="E23" t="str">
            <v>6号楼1梯1102</v>
          </cell>
          <cell r="F23" t="str">
            <v>4房2厅</v>
          </cell>
          <cell r="G23">
            <v>2.9</v>
          </cell>
          <cell r="H23">
            <v>125.49</v>
          </cell>
          <cell r="I23">
            <v>19.12</v>
          </cell>
          <cell r="J23">
            <v>106.37</v>
          </cell>
          <cell r="K23">
            <v>6556</v>
          </cell>
        </row>
        <row r="24">
          <cell r="E24" t="str">
            <v>6号楼2梯101</v>
          </cell>
          <cell r="F24" t="str">
            <v>4房2厅</v>
          </cell>
          <cell r="G24">
            <v>2.9</v>
          </cell>
          <cell r="H24">
            <v>125.49</v>
          </cell>
          <cell r="I24">
            <v>19.12</v>
          </cell>
          <cell r="J24">
            <v>106.37</v>
          </cell>
          <cell r="K24">
            <v>6843</v>
          </cell>
        </row>
        <row r="25">
          <cell r="E25" t="str">
            <v>6号楼2梯201</v>
          </cell>
          <cell r="F25" t="str">
            <v>4房2厅</v>
          </cell>
          <cell r="G25">
            <v>2.9</v>
          </cell>
          <cell r="H25">
            <v>125.49</v>
          </cell>
          <cell r="I25">
            <v>19.12</v>
          </cell>
          <cell r="J25">
            <v>106.37</v>
          </cell>
          <cell r="K25">
            <v>6859</v>
          </cell>
        </row>
        <row r="26">
          <cell r="E26" t="str">
            <v>6号楼2梯301</v>
          </cell>
          <cell r="F26" t="str">
            <v>4房2厅</v>
          </cell>
          <cell r="G26">
            <v>2.9</v>
          </cell>
          <cell r="H26">
            <v>125.49</v>
          </cell>
          <cell r="I26">
            <v>19.12</v>
          </cell>
          <cell r="J26">
            <v>106.37</v>
          </cell>
          <cell r="K26">
            <v>6869</v>
          </cell>
        </row>
        <row r="27">
          <cell r="E27" t="str">
            <v>6号楼2梯401</v>
          </cell>
          <cell r="F27" t="str">
            <v>4房2厅</v>
          </cell>
          <cell r="G27">
            <v>2.9</v>
          </cell>
          <cell r="H27">
            <v>125.49</v>
          </cell>
          <cell r="I27">
            <v>19.12</v>
          </cell>
          <cell r="J27">
            <v>106.37</v>
          </cell>
          <cell r="K27">
            <v>6897</v>
          </cell>
        </row>
        <row r="28">
          <cell r="E28" t="str">
            <v>6号楼2梯501</v>
          </cell>
          <cell r="F28" t="str">
            <v>4房2厅</v>
          </cell>
          <cell r="G28">
            <v>2.9</v>
          </cell>
          <cell r="H28">
            <v>125.49</v>
          </cell>
          <cell r="I28">
            <v>19.12</v>
          </cell>
          <cell r="J28">
            <v>106.37</v>
          </cell>
          <cell r="K28">
            <v>6888</v>
          </cell>
        </row>
        <row r="29">
          <cell r="E29" t="str">
            <v>6号楼2梯701</v>
          </cell>
          <cell r="F29" t="str">
            <v>4房2厅</v>
          </cell>
          <cell r="G29">
            <v>2.9</v>
          </cell>
          <cell r="H29">
            <v>125.49</v>
          </cell>
          <cell r="I29">
            <v>19.12</v>
          </cell>
          <cell r="J29">
            <v>106.37</v>
          </cell>
          <cell r="K29">
            <v>6843</v>
          </cell>
        </row>
        <row r="30">
          <cell r="E30" t="str">
            <v>6号楼2梯801</v>
          </cell>
          <cell r="F30" t="str">
            <v>4房2厅</v>
          </cell>
          <cell r="G30">
            <v>2.9</v>
          </cell>
          <cell r="H30">
            <v>125.49</v>
          </cell>
          <cell r="I30">
            <v>19.12</v>
          </cell>
          <cell r="J30">
            <v>106.37</v>
          </cell>
          <cell r="K30">
            <v>6918</v>
          </cell>
        </row>
        <row r="31">
          <cell r="E31" t="str">
            <v>6号楼2梯901</v>
          </cell>
          <cell r="F31" t="str">
            <v>4房2厅</v>
          </cell>
          <cell r="G31">
            <v>2.9</v>
          </cell>
          <cell r="H31">
            <v>125.49</v>
          </cell>
          <cell r="I31">
            <v>19.12</v>
          </cell>
          <cell r="J31">
            <v>106.37</v>
          </cell>
          <cell r="K31">
            <v>7028</v>
          </cell>
        </row>
        <row r="32">
          <cell r="E32" t="str">
            <v>6号楼2梯1001</v>
          </cell>
          <cell r="F32" t="str">
            <v>4房2厅</v>
          </cell>
          <cell r="G32">
            <v>2.9</v>
          </cell>
          <cell r="H32">
            <v>125.49</v>
          </cell>
          <cell r="I32">
            <v>19.12</v>
          </cell>
          <cell r="J32">
            <v>106.37</v>
          </cell>
          <cell r="K32">
            <v>7028</v>
          </cell>
        </row>
        <row r="33">
          <cell r="E33" t="str">
            <v>6号楼2梯1101</v>
          </cell>
          <cell r="F33" t="str">
            <v>4房2厅</v>
          </cell>
          <cell r="G33">
            <v>2.9</v>
          </cell>
          <cell r="H33">
            <v>125.49</v>
          </cell>
          <cell r="I33">
            <v>19.12</v>
          </cell>
          <cell r="J33">
            <v>106.37</v>
          </cell>
          <cell r="K33">
            <v>6658</v>
          </cell>
        </row>
        <row r="34">
          <cell r="E34" t="str">
            <v>6号楼2梯102</v>
          </cell>
          <cell r="F34" t="str">
            <v>3房2厅</v>
          </cell>
          <cell r="G34">
            <v>2.9</v>
          </cell>
          <cell r="H34">
            <v>84.7</v>
          </cell>
          <cell r="I34">
            <v>12.9</v>
          </cell>
          <cell r="J34">
            <v>71.8</v>
          </cell>
          <cell r="K34">
            <v>7200</v>
          </cell>
        </row>
        <row r="35">
          <cell r="E35" t="str">
            <v>6号楼2梯202</v>
          </cell>
          <cell r="F35" t="str">
            <v>3房2厅</v>
          </cell>
          <cell r="G35">
            <v>2.9</v>
          </cell>
          <cell r="H35">
            <v>113.05</v>
          </cell>
          <cell r="I35">
            <v>17.22</v>
          </cell>
          <cell r="J35">
            <v>95.83</v>
          </cell>
          <cell r="K35">
            <v>6748</v>
          </cell>
        </row>
        <row r="36">
          <cell r="E36" t="str">
            <v>6号楼2梯302</v>
          </cell>
          <cell r="F36" t="str">
            <v>3房2厅</v>
          </cell>
          <cell r="G36">
            <v>2.9</v>
          </cell>
          <cell r="H36">
            <v>113.05</v>
          </cell>
          <cell r="I36">
            <v>17.22</v>
          </cell>
          <cell r="J36">
            <v>95.83</v>
          </cell>
          <cell r="K36">
            <v>6748</v>
          </cell>
        </row>
        <row r="37">
          <cell r="E37" t="str">
            <v>6号楼2梯402</v>
          </cell>
          <cell r="F37" t="str">
            <v>3房2厅</v>
          </cell>
          <cell r="G37">
            <v>2.9</v>
          </cell>
          <cell r="H37">
            <v>113.05</v>
          </cell>
          <cell r="I37">
            <v>17.22</v>
          </cell>
          <cell r="J37">
            <v>95.83</v>
          </cell>
          <cell r="K37">
            <v>6748</v>
          </cell>
        </row>
        <row r="38">
          <cell r="E38" t="str">
            <v>6号楼2梯502</v>
          </cell>
          <cell r="F38" t="str">
            <v>3房2厅</v>
          </cell>
          <cell r="G38">
            <v>2.9</v>
          </cell>
          <cell r="H38">
            <v>113.05</v>
          </cell>
          <cell r="I38">
            <v>17.22</v>
          </cell>
          <cell r="J38">
            <v>95.83</v>
          </cell>
          <cell r="K38">
            <v>6828</v>
          </cell>
        </row>
        <row r="39">
          <cell r="E39" t="str">
            <v>6号楼2梯802</v>
          </cell>
          <cell r="F39" t="str">
            <v>3房2厅</v>
          </cell>
          <cell r="G39">
            <v>2.9</v>
          </cell>
          <cell r="H39">
            <v>113.05</v>
          </cell>
          <cell r="I39">
            <v>17.22</v>
          </cell>
          <cell r="J39">
            <v>95.83</v>
          </cell>
          <cell r="K39">
            <v>7128</v>
          </cell>
        </row>
        <row r="40">
          <cell r="E40" t="str">
            <v>6号楼2梯902</v>
          </cell>
          <cell r="F40" t="str">
            <v>3房2厅</v>
          </cell>
          <cell r="G40">
            <v>2.9</v>
          </cell>
          <cell r="H40">
            <v>113.05</v>
          </cell>
          <cell r="I40">
            <v>17.22</v>
          </cell>
          <cell r="J40">
            <v>95.83</v>
          </cell>
          <cell r="K40">
            <v>7128</v>
          </cell>
        </row>
        <row r="41">
          <cell r="E41" t="str">
            <v>6号楼2梯1002</v>
          </cell>
          <cell r="F41" t="str">
            <v>3房2厅</v>
          </cell>
          <cell r="G41">
            <v>2.9</v>
          </cell>
          <cell r="H41">
            <v>113.05</v>
          </cell>
          <cell r="I41">
            <v>17.22</v>
          </cell>
          <cell r="J41">
            <v>95.83</v>
          </cell>
          <cell r="K41">
            <v>7173</v>
          </cell>
        </row>
        <row r="42">
          <cell r="H42">
            <v>4415.74</v>
          </cell>
          <cell r="I42">
            <v>672.72</v>
          </cell>
          <cell r="J42">
            <v>3743.02</v>
          </cell>
          <cell r="K42">
            <v>6879.34120215411</v>
          </cell>
        </row>
        <row r="53">
          <cell r="K53">
            <v>5572.6</v>
          </cell>
        </row>
        <row r="54">
          <cell r="J54">
            <v>113.05</v>
          </cell>
          <cell r="K54">
            <v>372.6</v>
          </cell>
        </row>
        <row r="55">
          <cell r="J55">
            <v>125.49</v>
          </cell>
          <cell r="K55">
            <v>372.6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41"/>
  <sheetViews>
    <sheetView tabSelected="1" zoomScale="115" zoomScaleNormal="115" workbookViewId="0">
      <selection activeCell="AF7" sqref="AF7"/>
    </sheetView>
  </sheetViews>
  <sheetFormatPr defaultColWidth="9" defaultRowHeight="13.5"/>
  <cols>
    <col min="1" max="1" width="5.33333333333333" style="7" customWidth="1"/>
    <col min="2" max="2" width="5.53333333333333" style="7" customWidth="1"/>
    <col min="3" max="3" width="5.88333333333333" style="74" customWidth="1"/>
    <col min="4" max="4" width="10.5" style="74" customWidth="1"/>
    <col min="5" max="5" width="15.1" style="75" hidden="1" customWidth="1"/>
    <col min="6" max="6" width="9" style="7" customWidth="1"/>
    <col min="7" max="7" width="7.10833333333333" style="7" customWidth="1"/>
    <col min="8" max="8" width="11.2166666666667" style="7" customWidth="1"/>
    <col min="9" max="9" width="9.33333333333333" style="5" customWidth="1"/>
    <col min="10" max="10" width="12.625" style="5" customWidth="1"/>
    <col min="11" max="11" width="12.625" style="5" hidden="1" customWidth="1"/>
    <col min="12" max="12" width="10.9583333333333" style="4" customWidth="1"/>
    <col min="13" max="13" width="9.00833333333333" style="7" customWidth="1"/>
    <col min="14" max="14" width="12.5" style="7" customWidth="1"/>
    <col min="15" max="15" width="3.69166666666667" style="7" customWidth="1"/>
    <col min="16" max="16" width="6" style="7" customWidth="1"/>
    <col min="17" max="17" width="20" style="76" customWidth="1"/>
    <col min="18" max="18" width="12.7166666666667" style="77" hidden="1" customWidth="1"/>
    <col min="19" max="19" width="6.625" style="7" hidden="1" customWidth="1"/>
    <col min="20" max="20" width="6.625" style="5" hidden="1" customWidth="1"/>
    <col min="21" max="21" width="6.625" style="7" hidden="1" customWidth="1"/>
    <col min="22" max="22" width="3.03333333333333" style="77" hidden="1" customWidth="1"/>
    <col min="23" max="23" width="9.45" style="7" hidden="1" customWidth="1"/>
    <col min="24" max="24" width="8.58333333333333" style="7" hidden="1" customWidth="1"/>
    <col min="25" max="25" width="5.76666666666667" style="7" hidden="1" customWidth="1"/>
    <col min="26" max="28" width="9" style="7" hidden="1" customWidth="1"/>
    <col min="29" max="16384" width="9" style="7"/>
  </cols>
  <sheetData>
    <row r="1" ht="20.25" spans="1:17">
      <c r="A1" s="78" t="s">
        <v>0</v>
      </c>
      <c r="B1" s="78"/>
      <c r="C1" s="79"/>
      <c r="D1" s="79"/>
      <c r="E1" s="80"/>
      <c r="F1" s="38"/>
      <c r="G1" s="38"/>
      <c r="H1" s="38"/>
      <c r="I1" s="36"/>
      <c r="J1" s="36"/>
      <c r="K1" s="36"/>
      <c r="L1" s="35"/>
      <c r="M1" s="38"/>
      <c r="N1" s="38"/>
      <c r="O1" s="38"/>
      <c r="P1" s="38"/>
      <c r="Q1" s="96"/>
    </row>
    <row r="2" ht="25.5" spans="1:1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14.25" spans="1:17">
      <c r="A3" s="81" t="s">
        <v>2</v>
      </c>
      <c r="B3" s="81"/>
      <c r="C3" s="81"/>
      <c r="D3" s="81"/>
      <c r="E3" s="81"/>
      <c r="F3" s="81"/>
      <c r="G3" s="81"/>
      <c r="H3" s="82"/>
      <c r="I3" s="92"/>
      <c r="L3" s="35"/>
      <c r="M3" s="38"/>
      <c r="N3" s="38"/>
      <c r="O3" s="92" t="s">
        <v>3</v>
      </c>
      <c r="P3" s="41"/>
      <c r="Q3" s="96"/>
    </row>
    <row r="4" ht="41" customHeight="1" spans="1:31">
      <c r="A4" s="83" t="s">
        <v>4</v>
      </c>
      <c r="B4" s="45" t="s">
        <v>5</v>
      </c>
      <c r="C4" s="84" t="s">
        <v>6</v>
      </c>
      <c r="D4" s="84" t="s">
        <v>7</v>
      </c>
      <c r="E4" s="84"/>
      <c r="F4" s="45" t="s">
        <v>8</v>
      </c>
      <c r="G4" s="45" t="s">
        <v>9</v>
      </c>
      <c r="H4" s="45" t="s">
        <v>10</v>
      </c>
      <c r="I4" s="44" t="s">
        <v>11</v>
      </c>
      <c r="J4" s="45" t="s">
        <v>12</v>
      </c>
      <c r="K4" s="45"/>
      <c r="L4" s="43" t="s">
        <v>13</v>
      </c>
      <c r="M4" s="44" t="s">
        <v>14</v>
      </c>
      <c r="N4" s="45" t="s">
        <v>15</v>
      </c>
      <c r="O4" s="44" t="s">
        <v>16</v>
      </c>
      <c r="P4" s="45" t="s">
        <v>17</v>
      </c>
      <c r="Q4" s="45" t="s">
        <v>18</v>
      </c>
      <c r="R4" s="97" t="s">
        <v>18</v>
      </c>
      <c r="S4" s="98" t="s">
        <v>19</v>
      </c>
      <c r="T4" s="98" t="s">
        <v>20</v>
      </c>
      <c r="U4" s="99" t="s">
        <v>21</v>
      </c>
      <c r="V4" s="97"/>
      <c r="W4" s="7" t="s">
        <v>22</v>
      </c>
      <c r="X4" s="7" t="s">
        <v>23</v>
      </c>
      <c r="AC4" s="106"/>
      <c r="AD4" s="106"/>
      <c r="AE4" s="106"/>
    </row>
    <row r="5" ht="21" customHeight="1" spans="1:31">
      <c r="A5" s="83">
        <v>1</v>
      </c>
      <c r="B5" s="45">
        <v>6</v>
      </c>
      <c r="C5" s="84" t="s">
        <v>24</v>
      </c>
      <c r="D5" s="84" t="s">
        <v>25</v>
      </c>
      <c r="E5" s="84" t="s">
        <v>26</v>
      </c>
      <c r="F5" s="45" t="s">
        <v>27</v>
      </c>
      <c r="G5" s="45">
        <v>2.9</v>
      </c>
      <c r="H5" s="85">
        <v>112.53</v>
      </c>
      <c r="I5" s="85">
        <f t="shared" ref="I5:I17" si="0">H5-J5</f>
        <v>16.7</v>
      </c>
      <c r="J5" s="85">
        <v>95.83</v>
      </c>
      <c r="K5" s="48">
        <v>5795</v>
      </c>
      <c r="L5" s="48">
        <v>5380</v>
      </c>
      <c r="M5" s="48">
        <f>N5/J5</f>
        <v>6317.55608890744</v>
      </c>
      <c r="N5" s="93">
        <f t="shared" ref="N5:N17" si="1">H5*L5</f>
        <v>605411.4</v>
      </c>
      <c r="O5" s="45"/>
      <c r="P5" s="45" t="s">
        <v>28</v>
      </c>
      <c r="Q5" s="66" t="s">
        <v>29</v>
      </c>
      <c r="R5" s="100" t="str">
        <f>VLOOKUP(E:E,[1]总表!$F$1:$I$65536,4,0)</f>
        <v>廖聪怡</v>
      </c>
      <c r="S5" s="70">
        <v>7130</v>
      </c>
      <c r="T5" s="99">
        <f>VLOOKUP(E:E,'[2]6栋2019.11.25'!$E:$K,7,0)</f>
        <v>6778</v>
      </c>
      <c r="U5" s="101">
        <v>6300</v>
      </c>
      <c r="V5" s="102"/>
      <c r="W5" s="48">
        <v>6100</v>
      </c>
      <c r="X5" s="48">
        <f t="shared" ref="X5:X17" si="2">W5*0.95</f>
        <v>5795</v>
      </c>
      <c r="Y5" s="107">
        <f t="shared" ref="Y5:Y17" si="3">(T5-U5)/T5</f>
        <v>0.0705222779580997</v>
      </c>
      <c r="Z5" s="7">
        <f t="shared" ref="Z5:Z17" si="4">(W5-X5)/W5</f>
        <v>0.05</v>
      </c>
      <c r="AC5" s="106"/>
      <c r="AD5" s="108"/>
      <c r="AE5" s="106"/>
    </row>
    <row r="6" s="7" customFormat="1" ht="21" customHeight="1" spans="1:31">
      <c r="A6" s="83">
        <v>2</v>
      </c>
      <c r="B6" s="45">
        <v>6</v>
      </c>
      <c r="C6" s="84" t="s">
        <v>30</v>
      </c>
      <c r="D6" s="84" t="s">
        <v>31</v>
      </c>
      <c r="E6" s="84" t="s">
        <v>32</v>
      </c>
      <c r="F6" s="45" t="s">
        <v>27</v>
      </c>
      <c r="G6" s="45">
        <v>2.9</v>
      </c>
      <c r="H6" s="85">
        <v>112.53</v>
      </c>
      <c r="I6" s="85">
        <f t="shared" si="0"/>
        <v>16.7</v>
      </c>
      <c r="J6" s="85">
        <v>95.83</v>
      </c>
      <c r="K6" s="48">
        <v>6175</v>
      </c>
      <c r="L6" s="48">
        <v>5680</v>
      </c>
      <c r="M6" s="48">
        <f t="shared" ref="M5:M18" si="5">N6/J6</f>
        <v>6669.83616821455</v>
      </c>
      <c r="N6" s="93">
        <f t="shared" si="1"/>
        <v>639170.4</v>
      </c>
      <c r="O6" s="45"/>
      <c r="P6" s="45" t="s">
        <v>28</v>
      </c>
      <c r="Q6" s="66" t="s">
        <v>29</v>
      </c>
      <c r="R6" s="100" t="e">
        <f>VLOOKUP(E:E,[1]总表!$F$1:$I$65536,4,0)</f>
        <v>#REF!</v>
      </c>
      <c r="S6" s="70">
        <v>7380</v>
      </c>
      <c r="T6" s="99">
        <f>VLOOKUP(E:E,'[2]6栋2019.11.25'!$E:$K,7,0)</f>
        <v>7018</v>
      </c>
      <c r="U6" s="101">
        <v>7018</v>
      </c>
      <c r="V6" s="102"/>
      <c r="W6" s="48">
        <v>6500</v>
      </c>
      <c r="X6" s="48">
        <f t="shared" si="2"/>
        <v>6175</v>
      </c>
      <c r="Y6" s="107">
        <f t="shared" si="3"/>
        <v>0</v>
      </c>
      <c r="Z6" s="7">
        <f t="shared" si="4"/>
        <v>0.05</v>
      </c>
      <c r="AC6" s="106"/>
      <c r="AD6" s="108"/>
      <c r="AE6" s="106"/>
    </row>
    <row r="7" s="7" customFormat="1" ht="21" customHeight="1" spans="1:31">
      <c r="A7" s="83">
        <v>3</v>
      </c>
      <c r="B7" s="45">
        <v>6</v>
      </c>
      <c r="C7" s="84" t="s">
        <v>33</v>
      </c>
      <c r="D7" s="84" t="s">
        <v>34</v>
      </c>
      <c r="E7" s="84" t="s">
        <v>35</v>
      </c>
      <c r="F7" s="45" t="s">
        <v>27</v>
      </c>
      <c r="G7" s="45">
        <v>2.9</v>
      </c>
      <c r="H7" s="85">
        <v>112.53</v>
      </c>
      <c r="I7" s="85">
        <f t="shared" si="0"/>
        <v>16.7</v>
      </c>
      <c r="J7" s="85">
        <v>95.83</v>
      </c>
      <c r="K7" s="48">
        <v>6270</v>
      </c>
      <c r="L7" s="48">
        <v>5780</v>
      </c>
      <c r="M7" s="48">
        <f t="shared" si="5"/>
        <v>6787.26286131692</v>
      </c>
      <c r="N7" s="93">
        <f t="shared" si="1"/>
        <v>650423.4</v>
      </c>
      <c r="O7" s="45"/>
      <c r="P7" s="45" t="s">
        <v>28</v>
      </c>
      <c r="Q7" s="66" t="s">
        <v>29</v>
      </c>
      <c r="R7" s="100" t="e">
        <f>VLOOKUP(E:E,[1]总表!$F$1:$I$65536,4,0)</f>
        <v>#REF!</v>
      </c>
      <c r="S7" s="70">
        <v>7390</v>
      </c>
      <c r="T7" s="99">
        <f>VLOOKUP(E:E,'[2]6栋2019.11.25'!$E:$K,7,0)</f>
        <v>7028</v>
      </c>
      <c r="U7" s="101">
        <v>7028</v>
      </c>
      <c r="V7" s="102"/>
      <c r="W7" s="48">
        <v>6600</v>
      </c>
      <c r="X7" s="48">
        <f t="shared" si="2"/>
        <v>6270</v>
      </c>
      <c r="Y7" s="107">
        <f t="shared" si="3"/>
        <v>0</v>
      </c>
      <c r="Z7" s="7">
        <f t="shared" si="4"/>
        <v>0.05</v>
      </c>
      <c r="AC7" s="106"/>
      <c r="AD7" s="108"/>
      <c r="AE7" s="106"/>
    </row>
    <row r="8" s="7" customFormat="1" ht="21" customHeight="1" spans="1:31">
      <c r="A8" s="83">
        <v>4</v>
      </c>
      <c r="B8" s="45">
        <v>6</v>
      </c>
      <c r="C8" s="84" t="s">
        <v>36</v>
      </c>
      <c r="D8" s="84" t="s">
        <v>37</v>
      </c>
      <c r="E8" s="84" t="s">
        <v>38</v>
      </c>
      <c r="F8" s="45" t="s">
        <v>27</v>
      </c>
      <c r="G8" s="45">
        <v>2.9</v>
      </c>
      <c r="H8" s="85">
        <v>112.53</v>
      </c>
      <c r="I8" s="85">
        <f t="shared" si="0"/>
        <v>16.7</v>
      </c>
      <c r="J8" s="85">
        <v>95.83</v>
      </c>
      <c r="K8" s="48">
        <v>6365</v>
      </c>
      <c r="L8" s="48">
        <v>5880</v>
      </c>
      <c r="M8" s="48">
        <f t="shared" si="5"/>
        <v>6904.68955441928</v>
      </c>
      <c r="N8" s="93">
        <f t="shared" si="1"/>
        <v>661676.4</v>
      </c>
      <c r="O8" s="45"/>
      <c r="P8" s="45" t="s">
        <v>28</v>
      </c>
      <c r="Q8" s="66" t="s">
        <v>29</v>
      </c>
      <c r="R8" s="100" t="e">
        <f>VLOOKUP(E:E,[1]总表!$F$1:$I$65536,4,0)</f>
        <v>#REF!</v>
      </c>
      <c r="S8" s="70">
        <v>7390</v>
      </c>
      <c r="T8" s="99">
        <f>VLOOKUP(E:E,'[2]6栋2019.11.25'!$E:$K,7,0)</f>
        <v>7028</v>
      </c>
      <c r="U8" s="101">
        <v>7028</v>
      </c>
      <c r="V8" s="102"/>
      <c r="W8" s="48">
        <v>6700</v>
      </c>
      <c r="X8" s="48">
        <f t="shared" si="2"/>
        <v>6365</v>
      </c>
      <c r="Y8" s="107">
        <f t="shared" si="3"/>
        <v>0</v>
      </c>
      <c r="Z8" s="7">
        <f t="shared" si="4"/>
        <v>0.05</v>
      </c>
      <c r="AC8" s="106"/>
      <c r="AD8" s="108"/>
      <c r="AE8" s="106"/>
    </row>
    <row r="9" ht="21" customHeight="1" spans="1:31">
      <c r="A9" s="83">
        <v>5</v>
      </c>
      <c r="B9" s="45">
        <v>6</v>
      </c>
      <c r="C9" s="84" t="s">
        <v>39</v>
      </c>
      <c r="D9" s="84" t="s">
        <v>40</v>
      </c>
      <c r="E9" s="84" t="s">
        <v>41</v>
      </c>
      <c r="F9" s="45" t="s">
        <v>42</v>
      </c>
      <c r="G9" s="45">
        <v>2.9</v>
      </c>
      <c r="H9" s="85">
        <v>124.91</v>
      </c>
      <c r="I9" s="85">
        <f t="shared" si="0"/>
        <v>18.54</v>
      </c>
      <c r="J9" s="85">
        <v>106.37</v>
      </c>
      <c r="K9" s="48">
        <v>5320</v>
      </c>
      <c r="L9" s="48">
        <v>5000</v>
      </c>
      <c r="M9" s="48">
        <f t="shared" si="5"/>
        <v>5871.4863213312</v>
      </c>
      <c r="N9" s="93">
        <f t="shared" si="1"/>
        <v>624550</v>
      </c>
      <c r="O9" s="45"/>
      <c r="P9" s="45" t="s">
        <v>28</v>
      </c>
      <c r="Q9" s="66" t="s">
        <v>29</v>
      </c>
      <c r="R9" s="100" t="e">
        <f>VLOOKUP(E:E,[1]总表!$F$1:$I$65536,4,0)</f>
        <v>#REF!</v>
      </c>
      <c r="S9" s="70">
        <v>7080</v>
      </c>
      <c r="T9" s="99">
        <f>VLOOKUP(E:E,'[2]6栋2019.11.25'!$E:$K,7,0)</f>
        <v>6726</v>
      </c>
      <c r="U9" s="101">
        <v>6100</v>
      </c>
      <c r="V9" s="102"/>
      <c r="W9" s="48">
        <v>5600</v>
      </c>
      <c r="X9" s="48">
        <f t="shared" si="2"/>
        <v>5320</v>
      </c>
      <c r="Y9" s="107">
        <f t="shared" si="3"/>
        <v>0.0930716622063634</v>
      </c>
      <c r="Z9" s="7">
        <f t="shared" si="4"/>
        <v>0.05</v>
      </c>
      <c r="AC9" s="106"/>
      <c r="AD9" s="108"/>
      <c r="AE9" s="106"/>
    </row>
    <row r="10" ht="21" customHeight="1" spans="1:31">
      <c r="A10" s="83">
        <v>6</v>
      </c>
      <c r="B10" s="45">
        <v>6</v>
      </c>
      <c r="C10" s="84" t="s">
        <v>43</v>
      </c>
      <c r="D10" s="84" t="s">
        <v>34</v>
      </c>
      <c r="E10" s="84" t="s">
        <v>44</v>
      </c>
      <c r="F10" s="45" t="s">
        <v>42</v>
      </c>
      <c r="G10" s="45">
        <v>2.9</v>
      </c>
      <c r="H10" s="85">
        <v>124.91</v>
      </c>
      <c r="I10" s="85">
        <f t="shared" si="0"/>
        <v>18.54</v>
      </c>
      <c r="J10" s="85">
        <v>106.37</v>
      </c>
      <c r="K10" s="48">
        <v>6270</v>
      </c>
      <c r="L10" s="48">
        <v>5880</v>
      </c>
      <c r="M10" s="48">
        <f t="shared" si="5"/>
        <v>6904.86791388549</v>
      </c>
      <c r="N10" s="93">
        <f t="shared" si="1"/>
        <v>734470.8</v>
      </c>
      <c r="O10" s="45"/>
      <c r="P10" s="45" t="s">
        <v>28</v>
      </c>
      <c r="Q10" s="66" t="s">
        <v>29</v>
      </c>
      <c r="R10" s="100" t="e">
        <f>VLOOKUP(E:E,[1]总表!$F$1:$I$65536,4,0)</f>
        <v>#REF!</v>
      </c>
      <c r="S10" s="70">
        <v>7430</v>
      </c>
      <c r="T10" s="99">
        <f>VLOOKUP(E:E,'[2]6栋2019.11.25'!$E:$K,7,0)</f>
        <v>7059</v>
      </c>
      <c r="U10" s="101">
        <v>7059</v>
      </c>
      <c r="V10" s="102"/>
      <c r="W10" s="48">
        <v>6600</v>
      </c>
      <c r="X10" s="48">
        <f t="shared" si="2"/>
        <v>6270</v>
      </c>
      <c r="Y10" s="107">
        <f t="shared" si="3"/>
        <v>0</v>
      </c>
      <c r="Z10" s="7">
        <f t="shared" si="4"/>
        <v>0.05</v>
      </c>
      <c r="AC10" s="106"/>
      <c r="AD10" s="108"/>
      <c r="AE10" s="106"/>
    </row>
    <row r="11" ht="21" customHeight="1" spans="1:31">
      <c r="A11" s="83">
        <v>7</v>
      </c>
      <c r="B11" s="45">
        <v>6</v>
      </c>
      <c r="C11" s="84" t="s">
        <v>45</v>
      </c>
      <c r="D11" s="84" t="s">
        <v>37</v>
      </c>
      <c r="E11" s="84" t="s">
        <v>46</v>
      </c>
      <c r="F11" s="45" t="s">
        <v>42</v>
      </c>
      <c r="G11" s="45">
        <v>2.9</v>
      </c>
      <c r="H11" s="85">
        <v>124.91</v>
      </c>
      <c r="I11" s="85">
        <f t="shared" si="0"/>
        <v>18.54</v>
      </c>
      <c r="J11" s="85">
        <v>106.37</v>
      </c>
      <c r="K11" s="48">
        <v>6365</v>
      </c>
      <c r="L11" s="48">
        <v>5880</v>
      </c>
      <c r="M11" s="48">
        <f t="shared" si="5"/>
        <v>6904.86791388549</v>
      </c>
      <c r="N11" s="93">
        <f t="shared" si="1"/>
        <v>734470.8</v>
      </c>
      <c r="O11" s="45"/>
      <c r="P11" s="45" t="s">
        <v>28</v>
      </c>
      <c r="Q11" s="66" t="s">
        <v>29</v>
      </c>
      <c r="R11" s="100" t="e">
        <f>VLOOKUP(E:E,[1]总表!$F$1:$I$65536,4,0)</f>
        <v>#REF!</v>
      </c>
      <c r="S11" s="70">
        <v>7600</v>
      </c>
      <c r="T11" s="99">
        <f>VLOOKUP(E:E,'[2]6栋2019.11.25'!$E:$K,7,0)</f>
        <v>7228</v>
      </c>
      <c r="U11" s="101">
        <v>7228</v>
      </c>
      <c r="V11" s="102"/>
      <c r="W11" s="48">
        <v>6700</v>
      </c>
      <c r="X11" s="48">
        <f t="shared" si="2"/>
        <v>6365</v>
      </c>
      <c r="Y11" s="107">
        <f t="shared" si="3"/>
        <v>0</v>
      </c>
      <c r="Z11" s="7">
        <f t="shared" si="4"/>
        <v>0.05</v>
      </c>
      <c r="AC11" s="106"/>
      <c r="AD11" s="108"/>
      <c r="AE11" s="106"/>
    </row>
    <row r="12" ht="21" customHeight="1" spans="1:31">
      <c r="A12" s="83">
        <v>8</v>
      </c>
      <c r="B12" s="45">
        <v>6</v>
      </c>
      <c r="C12" s="84" t="s">
        <v>47</v>
      </c>
      <c r="D12" s="84" t="s">
        <v>48</v>
      </c>
      <c r="E12" s="84" t="s">
        <v>49</v>
      </c>
      <c r="F12" s="45" t="s">
        <v>42</v>
      </c>
      <c r="G12" s="45">
        <v>2.9</v>
      </c>
      <c r="H12" s="85">
        <v>124.91</v>
      </c>
      <c r="I12" s="85">
        <f t="shared" si="0"/>
        <v>18.54</v>
      </c>
      <c r="J12" s="85">
        <v>106.37</v>
      </c>
      <c r="K12" s="48">
        <v>5605</v>
      </c>
      <c r="L12" s="48">
        <v>5100</v>
      </c>
      <c r="M12" s="48">
        <f t="shared" si="5"/>
        <v>5988.91604775783</v>
      </c>
      <c r="N12" s="93">
        <f t="shared" si="1"/>
        <v>637041</v>
      </c>
      <c r="O12" s="45"/>
      <c r="P12" s="45" t="s">
        <v>28</v>
      </c>
      <c r="Q12" s="66" t="s">
        <v>29</v>
      </c>
      <c r="R12" s="100" t="e">
        <f>VLOOKUP(E:E,[1]总表!$F$1:$I$65536,4,0)</f>
        <v>#REF!</v>
      </c>
      <c r="S12" s="70">
        <v>7220</v>
      </c>
      <c r="T12" s="99">
        <f>VLOOKUP(E:E,'[2]6栋2019.11.25'!$E:$K,7,0)</f>
        <v>6859</v>
      </c>
      <c r="U12" s="101">
        <v>6100</v>
      </c>
      <c r="V12" s="102"/>
      <c r="W12" s="48">
        <v>5900</v>
      </c>
      <c r="X12" s="48">
        <f t="shared" si="2"/>
        <v>5605</v>
      </c>
      <c r="Y12" s="107">
        <f t="shared" si="3"/>
        <v>0.110657530252223</v>
      </c>
      <c r="Z12" s="7">
        <f t="shared" si="4"/>
        <v>0.05</v>
      </c>
      <c r="AC12" s="106"/>
      <c r="AD12" s="108"/>
      <c r="AE12" s="106"/>
    </row>
    <row r="13" ht="21" customHeight="1" spans="1:31">
      <c r="A13" s="83">
        <v>9</v>
      </c>
      <c r="B13" s="45">
        <v>6</v>
      </c>
      <c r="C13" s="84" t="s">
        <v>30</v>
      </c>
      <c r="D13" s="84" t="s">
        <v>50</v>
      </c>
      <c r="E13" s="84" t="s">
        <v>51</v>
      </c>
      <c r="F13" s="45" t="s">
        <v>42</v>
      </c>
      <c r="G13" s="45">
        <v>2.9</v>
      </c>
      <c r="H13" s="85">
        <v>124.91</v>
      </c>
      <c r="I13" s="85">
        <f t="shared" si="0"/>
        <v>18.54</v>
      </c>
      <c r="J13" s="85">
        <v>106.37</v>
      </c>
      <c r="K13" s="48">
        <v>6232</v>
      </c>
      <c r="L13" s="48">
        <v>5700</v>
      </c>
      <c r="M13" s="48">
        <f t="shared" si="5"/>
        <v>6693.49440631757</v>
      </c>
      <c r="N13" s="93">
        <f t="shared" si="1"/>
        <v>711987</v>
      </c>
      <c r="O13" s="45"/>
      <c r="P13" s="45" t="s">
        <v>28</v>
      </c>
      <c r="Q13" s="66" t="s">
        <v>29</v>
      </c>
      <c r="R13" s="100" t="e">
        <f>VLOOKUP(E:E,[1]总表!$F$1:$I$65536,4,0)</f>
        <v>#REF!</v>
      </c>
      <c r="S13" s="70">
        <v>7280</v>
      </c>
      <c r="T13" s="99">
        <f>VLOOKUP(E:E,'[2]6栋2019.11.25'!$E:$K,7,0)</f>
        <v>6918</v>
      </c>
      <c r="U13" s="101">
        <v>6918</v>
      </c>
      <c r="V13" s="102"/>
      <c r="W13" s="48">
        <v>6560</v>
      </c>
      <c r="X13" s="48">
        <f t="shared" si="2"/>
        <v>6232</v>
      </c>
      <c r="Y13" s="107">
        <f t="shared" si="3"/>
        <v>0</v>
      </c>
      <c r="Z13" s="7">
        <f t="shared" si="4"/>
        <v>0.05</v>
      </c>
      <c r="AC13" s="106"/>
      <c r="AD13" s="108"/>
      <c r="AE13" s="106"/>
    </row>
    <row r="14" ht="21" customHeight="1" spans="1:31">
      <c r="A14" s="83">
        <v>10</v>
      </c>
      <c r="B14" s="45">
        <v>6</v>
      </c>
      <c r="C14" s="84" t="s">
        <v>33</v>
      </c>
      <c r="D14" s="84" t="s">
        <v>52</v>
      </c>
      <c r="E14" s="84" t="s">
        <v>53</v>
      </c>
      <c r="F14" s="45" t="s">
        <v>42</v>
      </c>
      <c r="G14" s="45">
        <v>2.9</v>
      </c>
      <c r="H14" s="85">
        <v>124.91</v>
      </c>
      <c r="I14" s="85">
        <f t="shared" si="0"/>
        <v>18.54</v>
      </c>
      <c r="J14" s="85">
        <v>106.37</v>
      </c>
      <c r="K14" s="48">
        <v>6270</v>
      </c>
      <c r="L14" s="48">
        <v>5880</v>
      </c>
      <c r="M14" s="48">
        <f t="shared" si="5"/>
        <v>6904.86791388549</v>
      </c>
      <c r="N14" s="93">
        <f t="shared" si="1"/>
        <v>734470.8</v>
      </c>
      <c r="O14" s="45"/>
      <c r="P14" s="45" t="s">
        <v>28</v>
      </c>
      <c r="Q14" s="66" t="s">
        <v>29</v>
      </c>
      <c r="R14" s="100" t="e">
        <f>VLOOKUP(E:E,[1]总表!$F$1:$I$65536,4,0)</f>
        <v>#REF!</v>
      </c>
      <c r="S14" s="70">
        <v>7390</v>
      </c>
      <c r="T14" s="99">
        <f>VLOOKUP(E:E,'[2]6栋2019.11.25'!$E:$K,7,0)</f>
        <v>7028</v>
      </c>
      <c r="U14" s="101">
        <v>7028</v>
      </c>
      <c r="V14" s="102"/>
      <c r="W14" s="48">
        <v>6600</v>
      </c>
      <c r="X14" s="48">
        <f t="shared" si="2"/>
        <v>6270</v>
      </c>
      <c r="Y14" s="107">
        <f t="shared" si="3"/>
        <v>0</v>
      </c>
      <c r="Z14" s="7">
        <f t="shared" si="4"/>
        <v>0.05</v>
      </c>
      <c r="AC14" s="106"/>
      <c r="AD14" s="108"/>
      <c r="AE14" s="106"/>
    </row>
    <row r="15" ht="21" customHeight="1" spans="1:31">
      <c r="A15" s="83">
        <v>11</v>
      </c>
      <c r="B15" s="45">
        <v>6</v>
      </c>
      <c r="C15" s="84" t="s">
        <v>36</v>
      </c>
      <c r="D15" s="84" t="s">
        <v>54</v>
      </c>
      <c r="E15" s="84" t="s">
        <v>55</v>
      </c>
      <c r="F15" s="45" t="s">
        <v>42</v>
      </c>
      <c r="G15" s="45">
        <v>2.9</v>
      </c>
      <c r="H15" s="85">
        <v>124.91</v>
      </c>
      <c r="I15" s="85">
        <f t="shared" si="0"/>
        <v>18.54</v>
      </c>
      <c r="J15" s="85">
        <v>106.37</v>
      </c>
      <c r="K15" s="48">
        <v>6365</v>
      </c>
      <c r="L15" s="48">
        <v>5980</v>
      </c>
      <c r="M15" s="48">
        <f t="shared" si="5"/>
        <v>7022.29764031212</v>
      </c>
      <c r="N15" s="93">
        <f t="shared" si="1"/>
        <v>746961.8</v>
      </c>
      <c r="O15" s="45"/>
      <c r="P15" s="45" t="s">
        <v>28</v>
      </c>
      <c r="Q15" s="66" t="s">
        <v>29</v>
      </c>
      <c r="R15" s="100" t="e">
        <f>VLOOKUP(E:E,[1]总表!$F$1:$I$65536,4,0)</f>
        <v>#REF!</v>
      </c>
      <c r="S15" s="70">
        <v>7390</v>
      </c>
      <c r="T15" s="99">
        <f>VLOOKUP(E:E,'[2]6栋2019.11.25'!$E:$K,7,0)</f>
        <v>7028</v>
      </c>
      <c r="U15" s="101">
        <v>7028</v>
      </c>
      <c r="V15" s="102"/>
      <c r="W15" s="48">
        <v>6700</v>
      </c>
      <c r="X15" s="48">
        <f t="shared" si="2"/>
        <v>6365</v>
      </c>
      <c r="Y15" s="107">
        <f t="shared" si="3"/>
        <v>0</v>
      </c>
      <c r="Z15" s="7">
        <f t="shared" si="4"/>
        <v>0.05</v>
      </c>
      <c r="AC15" s="106"/>
      <c r="AD15" s="108"/>
      <c r="AE15" s="106"/>
    </row>
    <row r="16" ht="21" customHeight="1" spans="1:31">
      <c r="A16" s="83">
        <v>12</v>
      </c>
      <c r="B16" s="45">
        <v>6</v>
      </c>
      <c r="C16" s="84" t="s">
        <v>56</v>
      </c>
      <c r="D16" s="84" t="s">
        <v>50</v>
      </c>
      <c r="E16" s="84" t="s">
        <v>57</v>
      </c>
      <c r="F16" s="45" t="s">
        <v>27</v>
      </c>
      <c r="G16" s="45">
        <v>2.9</v>
      </c>
      <c r="H16" s="85">
        <v>112.53</v>
      </c>
      <c r="I16" s="85">
        <f t="shared" si="0"/>
        <v>16.7</v>
      </c>
      <c r="J16" s="85">
        <v>95.83</v>
      </c>
      <c r="K16" s="48">
        <v>6175</v>
      </c>
      <c r="L16" s="48">
        <v>5780</v>
      </c>
      <c r="M16" s="48">
        <f t="shared" si="5"/>
        <v>6787.26286131692</v>
      </c>
      <c r="N16" s="93">
        <f t="shared" si="1"/>
        <v>650423.4</v>
      </c>
      <c r="O16" s="45"/>
      <c r="P16" s="45" t="s">
        <v>28</v>
      </c>
      <c r="Q16" s="66" t="s">
        <v>29</v>
      </c>
      <c r="R16" s="100" t="e">
        <f>VLOOKUP(E:E,[1]总表!$F$1:$I$65536,4,0)</f>
        <v>#REF!</v>
      </c>
      <c r="S16" s="70">
        <v>7500</v>
      </c>
      <c r="T16" s="99">
        <f>VLOOKUP(E:E,'[2]6栋2019.11.25'!$E:$K,7,0)</f>
        <v>7128</v>
      </c>
      <c r="U16" s="101">
        <v>7128</v>
      </c>
      <c r="V16" s="102"/>
      <c r="W16" s="48">
        <v>6500</v>
      </c>
      <c r="X16" s="48">
        <f t="shared" si="2"/>
        <v>6175</v>
      </c>
      <c r="Y16" s="107">
        <f t="shared" si="3"/>
        <v>0</v>
      </c>
      <c r="Z16" s="7">
        <f t="shared" si="4"/>
        <v>0.05</v>
      </c>
      <c r="AC16" s="106"/>
      <c r="AD16" s="108"/>
      <c r="AE16" s="106"/>
    </row>
    <row r="17" ht="21" customHeight="1" spans="1:31">
      <c r="A17" s="83">
        <v>13</v>
      </c>
      <c r="B17" s="45">
        <v>6</v>
      </c>
      <c r="C17" s="84" t="s">
        <v>45</v>
      </c>
      <c r="D17" s="84" t="s">
        <v>54</v>
      </c>
      <c r="E17" s="84" t="s">
        <v>58</v>
      </c>
      <c r="F17" s="45" t="s">
        <v>27</v>
      </c>
      <c r="G17" s="45">
        <v>2.9</v>
      </c>
      <c r="H17" s="85">
        <v>112.53</v>
      </c>
      <c r="I17" s="85">
        <f t="shared" si="0"/>
        <v>16.7</v>
      </c>
      <c r="J17" s="85">
        <v>95.83</v>
      </c>
      <c r="K17" s="48">
        <v>6365</v>
      </c>
      <c r="L17" s="48">
        <v>5980</v>
      </c>
      <c r="M17" s="48">
        <f t="shared" si="5"/>
        <v>7022.11624752165</v>
      </c>
      <c r="N17" s="93">
        <f t="shared" si="1"/>
        <v>672929.4</v>
      </c>
      <c r="O17" s="45"/>
      <c r="P17" s="45" t="s">
        <v>28</v>
      </c>
      <c r="Q17" s="66" t="s">
        <v>29</v>
      </c>
      <c r="R17" s="100" t="e">
        <f>VLOOKUP(E:E,[1]总表!$F$1:$I$65536,4,0)</f>
        <v>#REF!</v>
      </c>
      <c r="S17" s="70">
        <v>7550</v>
      </c>
      <c r="T17" s="99">
        <f>VLOOKUP(E:E,'[2]6栋2019.11.25'!$E:$K,7,0)</f>
        <v>7173</v>
      </c>
      <c r="U17" s="101">
        <v>7173</v>
      </c>
      <c r="V17" s="102"/>
      <c r="W17" s="48">
        <v>6700</v>
      </c>
      <c r="X17" s="48">
        <f t="shared" si="2"/>
        <v>6365</v>
      </c>
      <c r="Y17" s="107">
        <f t="shared" si="3"/>
        <v>0</v>
      </c>
      <c r="Z17" s="7">
        <f t="shared" si="4"/>
        <v>0.05</v>
      </c>
      <c r="AC17" s="106"/>
      <c r="AD17" s="108"/>
      <c r="AE17" s="106"/>
    </row>
    <row r="18" ht="18" customHeight="1" spans="1:31">
      <c r="A18" s="52" t="s">
        <v>59</v>
      </c>
      <c r="B18" s="52"/>
      <c r="C18" s="52"/>
      <c r="D18" s="52"/>
      <c r="E18" s="86"/>
      <c r="F18" s="52"/>
      <c r="G18" s="52"/>
      <c r="H18" s="87">
        <f>SUM(H5:H17)</f>
        <v>1549.55</v>
      </c>
      <c r="I18" s="94">
        <f>SUM(I5:I17)</f>
        <v>229.98</v>
      </c>
      <c r="J18" s="95">
        <f>SUM(J5:J17)</f>
        <v>1319.57</v>
      </c>
      <c r="K18" s="50">
        <f>L18/H18</f>
        <v>3.66663925880191</v>
      </c>
      <c r="L18" s="50">
        <f>N18/H18</f>
        <v>5681.64086347649</v>
      </c>
      <c r="M18" s="50">
        <f t="shared" si="5"/>
        <v>6671.86022719522</v>
      </c>
      <c r="N18" s="93">
        <f>SUM(N5:N17)</f>
        <v>8803986.6</v>
      </c>
      <c r="O18" s="87"/>
      <c r="P18" s="51"/>
      <c r="Q18" s="103"/>
      <c r="R18" s="100"/>
      <c r="S18" s="70"/>
      <c r="T18" s="99"/>
      <c r="U18" s="101"/>
      <c r="V18" s="100"/>
      <c r="AC18" s="106"/>
      <c r="AD18" s="106"/>
      <c r="AE18" s="106"/>
    </row>
    <row r="19" ht="36" customHeight="1" spans="1:31">
      <c r="A19" s="25" t="s">
        <v>60</v>
      </c>
      <c r="B19" s="25"/>
      <c r="C19" s="25"/>
      <c r="D19" s="25"/>
      <c r="E19" s="26"/>
      <c r="F19" s="25"/>
      <c r="G19" s="25"/>
      <c r="H19" s="25"/>
      <c r="I19" s="25"/>
      <c r="J19" s="25"/>
      <c r="K19" s="25"/>
      <c r="L19" s="52"/>
      <c r="M19" s="25"/>
      <c r="N19" s="25"/>
      <c r="O19" s="25"/>
      <c r="P19" s="25"/>
      <c r="Q19" s="25"/>
      <c r="R19" s="100"/>
      <c r="S19" s="70"/>
      <c r="T19" s="99"/>
      <c r="U19" s="101"/>
      <c r="V19" s="100"/>
      <c r="AC19" s="106"/>
      <c r="AD19" s="106"/>
      <c r="AE19" s="106"/>
    </row>
    <row r="20" ht="74.4" customHeight="1" spans="1:31">
      <c r="A20" s="88" t="s">
        <v>61</v>
      </c>
      <c r="B20" s="54"/>
      <c r="C20" s="54"/>
      <c r="D20" s="54"/>
      <c r="E20" s="89"/>
      <c r="F20" s="54"/>
      <c r="G20" s="54"/>
      <c r="H20" s="54"/>
      <c r="I20" s="54"/>
      <c r="J20" s="54"/>
      <c r="K20" s="54"/>
      <c r="L20" s="53"/>
      <c r="M20" s="54"/>
      <c r="N20" s="54"/>
      <c r="O20" s="54"/>
      <c r="P20" s="54"/>
      <c r="Q20" s="54"/>
      <c r="U20" s="101"/>
      <c r="AC20" s="106"/>
      <c r="AD20" s="106"/>
      <c r="AE20" s="106"/>
    </row>
    <row r="21" spans="1:21">
      <c r="A21" s="58" t="s">
        <v>62</v>
      </c>
      <c r="B21" s="58"/>
      <c r="C21" s="58"/>
      <c r="D21" s="58"/>
      <c r="E21" s="58"/>
      <c r="F21" s="58"/>
      <c r="G21" s="58"/>
      <c r="H21" s="58"/>
      <c r="I21" s="57"/>
      <c r="J21" s="57"/>
      <c r="K21" s="57"/>
      <c r="L21" s="56"/>
      <c r="M21" s="58" t="s">
        <v>63</v>
      </c>
      <c r="N21" s="58"/>
      <c r="O21" s="58"/>
      <c r="P21" s="59"/>
      <c r="Q21" s="104"/>
      <c r="U21" s="101"/>
    </row>
    <row r="22" spans="1:21">
      <c r="A22" s="58" t="s">
        <v>64</v>
      </c>
      <c r="B22" s="58"/>
      <c r="C22" s="58"/>
      <c r="D22" s="58"/>
      <c r="E22" s="58"/>
      <c r="F22" s="58"/>
      <c r="G22" s="59"/>
      <c r="H22" s="58"/>
      <c r="I22" s="57"/>
      <c r="J22" s="57"/>
      <c r="K22" s="57"/>
      <c r="L22" s="56"/>
      <c r="M22" s="58" t="s">
        <v>65</v>
      </c>
      <c r="N22" s="58"/>
      <c r="O22" s="58"/>
      <c r="P22" s="59"/>
      <c r="Q22" s="104"/>
      <c r="U22" s="101"/>
    </row>
    <row r="23" ht="14.25" spans="1:21">
      <c r="A23" s="58" t="s">
        <v>66</v>
      </c>
      <c r="B23" s="58"/>
      <c r="C23" s="58"/>
      <c r="D23" s="58"/>
      <c r="E23" s="58"/>
      <c r="F23" s="58"/>
      <c r="G23" s="36"/>
      <c r="H23" s="58"/>
      <c r="I23" s="57"/>
      <c r="J23" s="57"/>
      <c r="K23" s="57"/>
      <c r="L23" s="35"/>
      <c r="M23" s="36"/>
      <c r="N23" s="36"/>
      <c r="O23" s="36"/>
      <c r="P23" s="36"/>
      <c r="Q23" s="105"/>
      <c r="U23" s="101"/>
    </row>
    <row r="24" ht="14.25" spans="1:17">
      <c r="A24" s="36"/>
      <c r="B24" s="36"/>
      <c r="C24" s="90"/>
      <c r="D24" s="90"/>
      <c r="E24" s="91"/>
      <c r="F24" s="36"/>
      <c r="G24" s="36"/>
      <c r="H24" s="58"/>
      <c r="I24" s="57"/>
      <c r="J24" s="57"/>
      <c r="K24" s="57"/>
      <c r="L24" s="35"/>
      <c r="M24" s="36"/>
      <c r="N24" s="36"/>
      <c r="O24" s="36"/>
      <c r="P24" s="36"/>
      <c r="Q24" s="105"/>
    </row>
    <row r="25" ht="14.25" spans="1:17">
      <c r="A25" s="36"/>
      <c r="B25" s="36"/>
      <c r="C25" s="90"/>
      <c r="D25" s="90"/>
      <c r="E25" s="91"/>
      <c r="F25" s="36"/>
      <c r="G25" s="36"/>
      <c r="H25" s="58"/>
      <c r="I25" s="57"/>
      <c r="J25" s="57"/>
      <c r="K25" s="57"/>
      <c r="L25" s="35"/>
      <c r="M25" s="36"/>
      <c r="N25" s="36"/>
      <c r="O25" s="36"/>
      <c r="P25" s="36"/>
      <c r="Q25" s="105"/>
    </row>
    <row r="26" ht="14.25" spans="1:17">
      <c r="A26" s="36"/>
      <c r="B26" s="36"/>
      <c r="C26" s="90"/>
      <c r="D26" s="90"/>
      <c r="E26" s="91"/>
      <c r="F26" s="36"/>
      <c r="G26" s="36"/>
      <c r="H26" s="58"/>
      <c r="I26" s="57"/>
      <c r="J26" s="57"/>
      <c r="K26" s="57"/>
      <c r="L26" s="35"/>
      <c r="M26" s="36"/>
      <c r="N26" s="36"/>
      <c r="O26" s="36"/>
      <c r="P26" s="36"/>
      <c r="Q26" s="105"/>
    </row>
    <row r="27" ht="14.25" spans="1:17">
      <c r="A27" s="36"/>
      <c r="B27" s="36"/>
      <c r="C27" s="90"/>
      <c r="D27" s="90"/>
      <c r="E27" s="91"/>
      <c r="F27" s="36"/>
      <c r="G27" s="36"/>
      <c r="H27" s="36"/>
      <c r="I27" s="36"/>
      <c r="J27" s="36"/>
      <c r="K27" s="36"/>
      <c r="L27" s="35"/>
      <c r="M27" s="36"/>
      <c r="N27" s="36"/>
      <c r="O27" s="36"/>
      <c r="P27" s="36"/>
      <c r="Q27" s="105"/>
    </row>
    <row r="28" ht="14.25" spans="1:17">
      <c r="A28" s="36"/>
      <c r="B28" s="36"/>
      <c r="C28" s="90"/>
      <c r="D28" s="90"/>
      <c r="E28" s="91"/>
      <c r="F28" s="36"/>
      <c r="G28" s="36"/>
      <c r="H28" s="36"/>
      <c r="I28" s="36"/>
      <c r="J28" s="36"/>
      <c r="K28" s="36"/>
      <c r="L28" s="35"/>
      <c r="M28" s="36"/>
      <c r="N28" s="36"/>
      <c r="O28" s="36"/>
      <c r="P28" s="36"/>
      <c r="Q28" s="105"/>
    </row>
    <row r="29" ht="14.25" spans="1:17">
      <c r="A29" s="36"/>
      <c r="B29" s="36"/>
      <c r="C29" s="90"/>
      <c r="D29" s="90"/>
      <c r="E29" s="91"/>
      <c r="F29" s="36"/>
      <c r="G29" s="36"/>
      <c r="H29" s="36"/>
      <c r="I29" s="36"/>
      <c r="J29" s="36"/>
      <c r="K29" s="36"/>
      <c r="L29" s="35"/>
      <c r="M29" s="36"/>
      <c r="N29" s="36"/>
      <c r="O29" s="36"/>
      <c r="P29" s="36"/>
      <c r="Q29" s="105"/>
    </row>
    <row r="30" ht="14.25" spans="1:17">
      <c r="A30" s="36"/>
      <c r="B30" s="36"/>
      <c r="C30" s="90"/>
      <c r="D30" s="90"/>
      <c r="E30" s="91"/>
      <c r="F30" s="36"/>
      <c r="G30" s="36"/>
      <c r="H30" s="36"/>
      <c r="I30" s="36"/>
      <c r="J30" s="36"/>
      <c r="K30" s="36"/>
      <c r="L30" s="35"/>
      <c r="M30" s="36"/>
      <c r="N30" s="36"/>
      <c r="O30" s="36"/>
      <c r="P30" s="36"/>
      <c r="Q30" s="105"/>
    </row>
    <row r="31" ht="14.25" spans="1:17">
      <c r="A31" s="36"/>
      <c r="B31" s="36"/>
      <c r="C31" s="90"/>
      <c r="D31" s="90"/>
      <c r="E31" s="91"/>
      <c r="F31" s="36"/>
      <c r="G31" s="36"/>
      <c r="H31" s="36"/>
      <c r="I31" s="36"/>
      <c r="J31" s="36"/>
      <c r="K31" s="36"/>
      <c r="L31" s="35"/>
      <c r="M31" s="36"/>
      <c r="N31" s="36"/>
      <c r="O31" s="36"/>
      <c r="P31" s="36"/>
      <c r="Q31" s="105"/>
    </row>
    <row r="32" ht="14.25" spans="1:17">
      <c r="A32" s="36"/>
      <c r="B32" s="36"/>
      <c r="C32" s="90"/>
      <c r="D32" s="90"/>
      <c r="E32" s="91"/>
      <c r="F32" s="36"/>
      <c r="G32" s="36"/>
      <c r="H32" s="36"/>
      <c r="I32" s="36"/>
      <c r="J32" s="36"/>
      <c r="K32" s="36"/>
      <c r="L32" s="35"/>
      <c r="M32" s="36"/>
      <c r="N32" s="36"/>
      <c r="O32" s="36"/>
      <c r="P32" s="36"/>
      <c r="Q32" s="105"/>
    </row>
    <row r="33" ht="14.25" spans="1:17">
      <c r="A33" s="36"/>
      <c r="B33" s="36"/>
      <c r="C33" s="90"/>
      <c r="D33" s="90"/>
      <c r="E33" s="91"/>
      <c r="F33" s="36"/>
      <c r="G33" s="36"/>
      <c r="H33" s="36"/>
      <c r="I33" s="36"/>
      <c r="J33" s="36"/>
      <c r="K33" s="36"/>
      <c r="L33" s="35"/>
      <c r="M33" s="36"/>
      <c r="N33" s="36"/>
      <c r="O33" s="36"/>
      <c r="P33" s="36"/>
      <c r="Q33" s="105"/>
    </row>
    <row r="34" ht="14.25" spans="1:17">
      <c r="A34" s="36"/>
      <c r="B34" s="36"/>
      <c r="C34" s="90"/>
      <c r="D34" s="90"/>
      <c r="E34" s="91"/>
      <c r="F34" s="36"/>
      <c r="G34" s="36"/>
      <c r="H34" s="36"/>
      <c r="I34" s="36"/>
      <c r="J34" s="36"/>
      <c r="K34" s="36"/>
      <c r="L34" s="35"/>
      <c r="M34" s="36"/>
      <c r="N34" s="36"/>
      <c r="O34" s="36"/>
      <c r="P34" s="36"/>
      <c r="Q34" s="105"/>
    </row>
    <row r="35" ht="14.25" spans="1:17">
      <c r="A35" s="36"/>
      <c r="B35" s="36"/>
      <c r="C35" s="90"/>
      <c r="D35" s="90"/>
      <c r="E35" s="91"/>
      <c r="F35" s="36"/>
      <c r="G35" s="36"/>
      <c r="H35" s="36"/>
      <c r="I35" s="36"/>
      <c r="J35" s="36"/>
      <c r="K35" s="36"/>
      <c r="L35" s="35"/>
      <c r="M35" s="36"/>
      <c r="N35" s="36"/>
      <c r="O35" s="36"/>
      <c r="P35" s="36"/>
      <c r="Q35" s="105"/>
    </row>
    <row r="36" ht="14.25" spans="1:17">
      <c r="A36" s="38"/>
      <c r="B36" s="38"/>
      <c r="C36" s="79"/>
      <c r="D36" s="79"/>
      <c r="E36" s="80"/>
      <c r="F36" s="38"/>
      <c r="G36" s="38"/>
      <c r="H36" s="36"/>
      <c r="I36" s="36"/>
      <c r="J36" s="36"/>
      <c r="K36" s="36"/>
      <c r="L36" s="35"/>
      <c r="M36" s="38"/>
      <c r="N36" s="38"/>
      <c r="O36" s="38"/>
      <c r="P36" s="38"/>
      <c r="Q36" s="96"/>
    </row>
    <row r="37" ht="14.25" spans="1:17">
      <c r="A37" s="38"/>
      <c r="B37" s="38"/>
      <c r="C37" s="79"/>
      <c r="D37" s="79"/>
      <c r="E37" s="80"/>
      <c r="F37" s="38"/>
      <c r="G37" s="38"/>
      <c r="H37" s="36"/>
      <c r="I37" s="36"/>
      <c r="J37" s="36"/>
      <c r="K37" s="36"/>
      <c r="L37" s="35"/>
      <c r="M37" s="38"/>
      <c r="N37" s="38"/>
      <c r="O37" s="38"/>
      <c r="P37" s="38"/>
      <c r="Q37" s="96"/>
    </row>
    <row r="38" ht="14.25" spans="1:17">
      <c r="A38" s="38"/>
      <c r="B38" s="38"/>
      <c r="C38" s="79"/>
      <c r="D38" s="79"/>
      <c r="E38" s="80"/>
      <c r="F38" s="38"/>
      <c r="G38" s="38"/>
      <c r="H38" s="36"/>
      <c r="I38" s="36"/>
      <c r="J38" s="36"/>
      <c r="K38" s="36"/>
      <c r="L38" s="35"/>
      <c r="M38" s="38"/>
      <c r="N38" s="38"/>
      <c r="O38" s="38"/>
      <c r="P38" s="38"/>
      <c r="Q38" s="96"/>
    </row>
    <row r="39" ht="14.25" spans="1:17">
      <c r="A39" s="38"/>
      <c r="B39" s="38"/>
      <c r="C39" s="79"/>
      <c r="D39" s="79"/>
      <c r="E39" s="80"/>
      <c r="F39" s="38"/>
      <c r="G39" s="38"/>
      <c r="H39" s="36"/>
      <c r="I39" s="36"/>
      <c r="J39" s="36"/>
      <c r="K39" s="36"/>
      <c r="L39" s="35"/>
      <c r="M39" s="38"/>
      <c r="N39" s="38"/>
      <c r="O39" s="38"/>
      <c r="P39" s="38"/>
      <c r="Q39" s="96"/>
    </row>
    <row r="40" ht="14.25" spans="8:11">
      <c r="H40" s="36"/>
      <c r="I40" s="36"/>
      <c r="J40" s="36"/>
      <c r="K40" s="36"/>
    </row>
    <row r="41" ht="14.25" spans="8:11">
      <c r="H41" s="36"/>
      <c r="I41" s="36"/>
      <c r="J41" s="36"/>
      <c r="K41" s="36"/>
    </row>
  </sheetData>
  <autoFilter ref="A4:R23">
    <extLst/>
  </autoFilter>
  <mergeCells count="10">
    <mergeCell ref="A1:B1"/>
    <mergeCell ref="A2:Q2"/>
    <mergeCell ref="A18:G18"/>
    <mergeCell ref="A19:Q19"/>
    <mergeCell ref="A20:Q20"/>
    <mergeCell ref="A21:F21"/>
    <mergeCell ref="M21:N21"/>
    <mergeCell ref="A22:F22"/>
    <mergeCell ref="M22:N22"/>
    <mergeCell ref="A23:F23"/>
  </mergeCells>
  <pageMargins left="0.472222222222222" right="0.196527777777778" top="0.196527777777778" bottom="0.196527777777778" header="0.2361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B33"/>
  <sheetViews>
    <sheetView zoomScale="130" zoomScaleNormal="130" workbookViewId="0">
      <selection activeCell="A1" sqref="A1:B1"/>
    </sheetView>
  </sheetViews>
  <sheetFormatPr defaultColWidth="9" defaultRowHeight="13.5"/>
  <cols>
    <col min="1" max="1" width="7.925" customWidth="1"/>
    <col min="2" max="2" width="6.73333333333333" customWidth="1"/>
    <col min="3" max="3" width="5.88333333333333" style="1" customWidth="1"/>
    <col min="4" max="4" width="8.88333333333333" style="1" customWidth="1"/>
    <col min="5" max="5" width="15.5333333333333" style="2" hidden="1" customWidth="1"/>
    <col min="6" max="6" width="9" customWidth="1"/>
    <col min="7" max="7" width="6.625" customWidth="1"/>
    <col min="8" max="8" width="10.2083333333333" customWidth="1"/>
    <col min="9" max="9" width="9.33333333333333" style="3" customWidth="1"/>
    <col min="10" max="10" width="8.88333333333333" style="3" customWidth="1"/>
    <col min="11" max="11" width="8.88333333333333" style="3" hidden="1" customWidth="1"/>
    <col min="12" max="12" width="9.66666666666667" style="4" customWidth="1"/>
    <col min="13" max="13" width="10.25" style="5" customWidth="1"/>
    <col min="14" max="14" width="13.8" style="6" customWidth="1"/>
    <col min="15" max="15" width="6" customWidth="1"/>
    <col min="16" max="16" width="6" style="7" customWidth="1"/>
    <col min="17" max="17" width="20" style="8" customWidth="1"/>
    <col min="18" max="18" width="9.01666666666667" style="9" hidden="1" customWidth="1"/>
    <col min="19" max="19" width="9.66666666666667" style="9" hidden="1" customWidth="1"/>
    <col min="20" max="20" width="11.95" style="7" hidden="1" customWidth="1"/>
    <col min="21" max="21" width="12.625" style="7" hidden="1" customWidth="1"/>
    <col min="22" max="22" width="10.1083333333333" style="7" hidden="1" customWidth="1"/>
    <col min="23" max="23" width="11.8416666666667" hidden="1" customWidth="1"/>
    <col min="24" max="24" width="6.25" hidden="1" customWidth="1"/>
    <col min="25" max="25" width="7.79166666666667" hidden="1" customWidth="1"/>
    <col min="26" max="26" width="9" hidden="1" customWidth="1"/>
    <col min="28" max="28" width="9" style="10"/>
  </cols>
  <sheetData>
    <row r="1" ht="20.25" spans="1:17">
      <c r="A1" s="11" t="s">
        <v>0</v>
      </c>
      <c r="B1" s="11"/>
      <c r="C1" s="12"/>
      <c r="D1" s="12"/>
      <c r="E1" s="13"/>
      <c r="F1" s="14"/>
      <c r="G1" s="14"/>
      <c r="H1" s="14"/>
      <c r="I1" s="32"/>
      <c r="J1" s="32"/>
      <c r="K1" s="32"/>
      <c r="L1" s="35"/>
      <c r="M1" s="36"/>
      <c r="N1" s="37"/>
      <c r="O1" s="14"/>
      <c r="P1" s="38"/>
      <c r="Q1" s="61"/>
    </row>
    <row r="2" ht="25.5" spans="1:17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39"/>
      <c r="M2" s="39"/>
      <c r="N2" s="39"/>
      <c r="O2" s="15"/>
      <c r="P2" s="39"/>
      <c r="Q2" s="15"/>
    </row>
    <row r="3" ht="14.25" spans="1:17">
      <c r="A3" s="16" t="s">
        <v>2</v>
      </c>
      <c r="B3" s="16"/>
      <c r="C3" s="16"/>
      <c r="D3" s="16"/>
      <c r="E3" s="16"/>
      <c r="F3" s="16"/>
      <c r="G3" s="16"/>
      <c r="H3" s="17"/>
      <c r="I3" s="40"/>
      <c r="L3" s="35"/>
      <c r="M3" s="36"/>
      <c r="N3" s="37"/>
      <c r="O3" s="40" t="s">
        <v>3</v>
      </c>
      <c r="P3" s="41"/>
      <c r="Q3" s="61"/>
    </row>
    <row r="4" customFormat="1" ht="39" customHeight="1" spans="1:28">
      <c r="A4" s="18" t="s">
        <v>4</v>
      </c>
      <c r="B4" s="19" t="s">
        <v>5</v>
      </c>
      <c r="C4" s="20" t="s">
        <v>6</v>
      </c>
      <c r="D4" s="20" t="s">
        <v>7</v>
      </c>
      <c r="E4" s="20" t="s">
        <v>6</v>
      </c>
      <c r="F4" s="19" t="s">
        <v>8</v>
      </c>
      <c r="G4" s="19" t="s">
        <v>9</v>
      </c>
      <c r="H4" s="19" t="s">
        <v>10</v>
      </c>
      <c r="I4" s="42" t="s">
        <v>11</v>
      </c>
      <c r="J4" s="19" t="s">
        <v>12</v>
      </c>
      <c r="K4" s="19"/>
      <c r="L4" s="43" t="s">
        <v>13</v>
      </c>
      <c r="M4" s="44" t="s">
        <v>14</v>
      </c>
      <c r="N4" s="45" t="s">
        <v>15</v>
      </c>
      <c r="O4" s="42" t="s">
        <v>16</v>
      </c>
      <c r="P4" s="45" t="s">
        <v>17</v>
      </c>
      <c r="Q4" s="19" t="s">
        <v>18</v>
      </c>
      <c r="R4" s="62" t="s">
        <v>18</v>
      </c>
      <c r="S4" s="62"/>
      <c r="T4" s="63" t="s">
        <v>19</v>
      </c>
      <c r="U4" s="63" t="s">
        <v>67</v>
      </c>
      <c r="V4" s="63" t="s">
        <v>21</v>
      </c>
      <c r="W4" s="64" t="s">
        <v>22</v>
      </c>
      <c r="X4" s="65" t="s">
        <v>23</v>
      </c>
      <c r="AB4" s="10"/>
    </row>
    <row r="5" ht="17" customHeight="1" spans="1:25">
      <c r="A5" s="18">
        <v>1</v>
      </c>
      <c r="B5" s="19">
        <v>8</v>
      </c>
      <c r="C5" s="20" t="s">
        <v>47</v>
      </c>
      <c r="D5" s="20" t="s">
        <v>40</v>
      </c>
      <c r="E5" s="20" t="s">
        <v>68</v>
      </c>
      <c r="F5" s="19" t="s">
        <v>27</v>
      </c>
      <c r="G5" s="19">
        <v>2.9</v>
      </c>
      <c r="H5" s="21">
        <v>113.54</v>
      </c>
      <c r="I5" s="46">
        <f t="shared" ref="I5:I14" si="0">H5-J5</f>
        <v>17.72</v>
      </c>
      <c r="J5" s="21">
        <v>95.82</v>
      </c>
      <c r="K5" s="47">
        <v>6013</v>
      </c>
      <c r="L5" s="47">
        <v>5500</v>
      </c>
      <c r="M5" s="48">
        <f t="shared" ref="M5:M15" si="1">N5/J5</f>
        <v>6517.11542475475</v>
      </c>
      <c r="N5" s="49">
        <f t="shared" ref="N5:N14" si="2">H5*L5</f>
        <v>624470</v>
      </c>
      <c r="O5" s="19"/>
      <c r="P5" s="45" t="s">
        <v>28</v>
      </c>
      <c r="Q5" s="66" t="s">
        <v>29</v>
      </c>
      <c r="R5" s="67" t="e">
        <f>VLOOKUP(E:E,[1]总表!$F$1:$I$65536,4,0)</f>
        <v>#REF!</v>
      </c>
      <c r="S5" s="67"/>
      <c r="T5" s="7">
        <v>7290</v>
      </c>
      <c r="U5" s="7">
        <v>6926</v>
      </c>
      <c r="V5" s="48">
        <v>6580</v>
      </c>
      <c r="W5" s="68">
        <v>6300</v>
      </c>
      <c r="X5" s="47">
        <f>W5*0.95</f>
        <v>5985</v>
      </c>
      <c r="Y5">
        <f>(W5-X5)/W5</f>
        <v>0.05</v>
      </c>
    </row>
    <row r="6" ht="17" customHeight="1" spans="1:25">
      <c r="A6" s="18">
        <v>2</v>
      </c>
      <c r="B6" s="19">
        <v>8</v>
      </c>
      <c r="C6" s="20" t="s">
        <v>69</v>
      </c>
      <c r="D6" s="20" t="s">
        <v>70</v>
      </c>
      <c r="E6" s="20" t="s">
        <v>71</v>
      </c>
      <c r="F6" s="19" t="s">
        <v>27</v>
      </c>
      <c r="G6" s="19">
        <v>2.9</v>
      </c>
      <c r="H6" s="21">
        <v>113.54</v>
      </c>
      <c r="I6" s="46">
        <f t="shared" si="0"/>
        <v>17.72</v>
      </c>
      <c r="J6" s="21">
        <v>95.82</v>
      </c>
      <c r="K6" s="47">
        <v>6013</v>
      </c>
      <c r="L6" s="47">
        <v>5500</v>
      </c>
      <c r="M6" s="48">
        <f t="shared" si="1"/>
        <v>6517.11542475475</v>
      </c>
      <c r="N6" s="49">
        <f t="shared" si="2"/>
        <v>624470</v>
      </c>
      <c r="O6" s="19"/>
      <c r="P6" s="45" t="s">
        <v>28</v>
      </c>
      <c r="Q6" s="66" t="s">
        <v>29</v>
      </c>
      <c r="R6" s="67" t="e">
        <f>VLOOKUP(E:E,[1]总表!$F$1:$I$65536,4,0)</f>
        <v>#REF!</v>
      </c>
      <c r="S6" s="67"/>
      <c r="T6" s="7">
        <v>7000</v>
      </c>
      <c r="U6" s="7">
        <v>6658</v>
      </c>
      <c r="V6" s="48">
        <v>6350</v>
      </c>
      <c r="W6" s="68">
        <v>6300</v>
      </c>
      <c r="X6" s="47">
        <f t="shared" ref="X6:X14" si="3">W6*0.95</f>
        <v>5985</v>
      </c>
      <c r="Y6">
        <f t="shared" ref="Y6:Y14" si="4">(W6-X6)/W6</f>
        <v>0.05</v>
      </c>
    </row>
    <row r="7" ht="17" customHeight="1" spans="1:25">
      <c r="A7" s="18">
        <v>3</v>
      </c>
      <c r="B7" s="19">
        <v>8</v>
      </c>
      <c r="C7" s="20" t="s">
        <v>39</v>
      </c>
      <c r="D7" s="20" t="s">
        <v>40</v>
      </c>
      <c r="E7" s="20" t="s">
        <v>72</v>
      </c>
      <c r="F7" s="19" t="s">
        <v>42</v>
      </c>
      <c r="G7" s="19">
        <v>2.9</v>
      </c>
      <c r="H7" s="21">
        <v>126.03</v>
      </c>
      <c r="I7" s="46">
        <f t="shared" si="0"/>
        <v>19.67</v>
      </c>
      <c r="J7" s="21">
        <v>106.36</v>
      </c>
      <c r="K7" s="47">
        <v>5823</v>
      </c>
      <c r="L7" s="47">
        <v>5380</v>
      </c>
      <c r="M7" s="48">
        <f t="shared" si="1"/>
        <v>6374.96615268898</v>
      </c>
      <c r="N7" s="49">
        <f t="shared" si="2"/>
        <v>678041.4</v>
      </c>
      <c r="O7" s="19"/>
      <c r="P7" s="45" t="s">
        <v>28</v>
      </c>
      <c r="Q7" s="66" t="s">
        <v>29</v>
      </c>
      <c r="R7" s="67" t="e">
        <f>VLOOKUP(E:E,[1]总表!$F$1:$I$65536,4,0)</f>
        <v>#REF!</v>
      </c>
      <c r="S7" s="67"/>
      <c r="T7" s="7">
        <v>7200</v>
      </c>
      <c r="U7" s="7">
        <v>6843</v>
      </c>
      <c r="V7" s="48">
        <v>6500</v>
      </c>
      <c r="W7" s="68">
        <v>6100</v>
      </c>
      <c r="X7" s="47">
        <f t="shared" si="3"/>
        <v>5795</v>
      </c>
      <c r="Y7">
        <f t="shared" si="4"/>
        <v>0.05</v>
      </c>
    </row>
    <row r="8" ht="17" customHeight="1" spans="1:25">
      <c r="A8" s="18">
        <v>4</v>
      </c>
      <c r="B8" s="19">
        <v>8</v>
      </c>
      <c r="C8" s="20" t="s">
        <v>73</v>
      </c>
      <c r="D8" s="20" t="s">
        <v>70</v>
      </c>
      <c r="E8" s="20" t="s">
        <v>74</v>
      </c>
      <c r="F8" s="19" t="s">
        <v>42</v>
      </c>
      <c r="G8" s="19">
        <v>2.9</v>
      </c>
      <c r="H8" s="21">
        <v>126.03</v>
      </c>
      <c r="I8" s="46">
        <f t="shared" si="0"/>
        <v>19.67</v>
      </c>
      <c r="J8" s="21">
        <v>106.36</v>
      </c>
      <c r="K8" s="47">
        <v>5823</v>
      </c>
      <c r="L8" s="47">
        <v>5380</v>
      </c>
      <c r="M8" s="48">
        <f t="shared" si="1"/>
        <v>6374.96615268898</v>
      </c>
      <c r="N8" s="49">
        <f t="shared" si="2"/>
        <v>678041.4</v>
      </c>
      <c r="O8" s="19"/>
      <c r="P8" s="45" t="s">
        <v>28</v>
      </c>
      <c r="Q8" s="66" t="s">
        <v>29</v>
      </c>
      <c r="R8" s="67" t="e">
        <f>VLOOKUP(E:E,[1]总表!$F$1:$I$65536,4,0)</f>
        <v>#REF!</v>
      </c>
      <c r="S8" s="67"/>
      <c r="T8" s="7">
        <v>7000</v>
      </c>
      <c r="U8" s="7">
        <v>6653</v>
      </c>
      <c r="V8" s="48">
        <v>6320</v>
      </c>
      <c r="W8" s="68">
        <v>6100</v>
      </c>
      <c r="X8" s="47">
        <f t="shared" si="3"/>
        <v>5795</v>
      </c>
      <c r="Y8">
        <f t="shared" si="4"/>
        <v>0.05</v>
      </c>
    </row>
    <row r="9" ht="17" customHeight="1" spans="1:25">
      <c r="A9" s="18">
        <v>5</v>
      </c>
      <c r="B9" s="19">
        <v>8</v>
      </c>
      <c r="C9" s="20" t="s">
        <v>75</v>
      </c>
      <c r="D9" s="20" t="s">
        <v>25</v>
      </c>
      <c r="E9" s="20" t="s">
        <v>76</v>
      </c>
      <c r="F9" s="19" t="s">
        <v>42</v>
      </c>
      <c r="G9" s="19">
        <v>2.9</v>
      </c>
      <c r="H9" s="21">
        <v>126.03</v>
      </c>
      <c r="I9" s="46">
        <f t="shared" si="0"/>
        <v>19.67</v>
      </c>
      <c r="J9" s="21">
        <v>106.36</v>
      </c>
      <c r="K9" s="47">
        <v>5823</v>
      </c>
      <c r="L9" s="47">
        <v>5380</v>
      </c>
      <c r="M9" s="48">
        <f t="shared" si="1"/>
        <v>6374.96615268898</v>
      </c>
      <c r="N9" s="49">
        <f t="shared" si="2"/>
        <v>678041.4</v>
      </c>
      <c r="O9" s="19"/>
      <c r="P9" s="45" t="s">
        <v>28</v>
      </c>
      <c r="Q9" s="66" t="s">
        <v>29</v>
      </c>
      <c r="R9" s="67" t="e">
        <f>VLOOKUP(E:E,[1]总表!$F$1:$I$65536,4,0)</f>
        <v>#REF!</v>
      </c>
      <c r="S9" s="67"/>
      <c r="T9" s="7">
        <v>7000</v>
      </c>
      <c r="U9" s="7">
        <v>6653</v>
      </c>
      <c r="V9" s="48">
        <v>6200</v>
      </c>
      <c r="W9" s="68">
        <v>6100</v>
      </c>
      <c r="X9" s="47">
        <f t="shared" si="3"/>
        <v>5795</v>
      </c>
      <c r="Y9">
        <f t="shared" si="4"/>
        <v>0.05</v>
      </c>
    </row>
    <row r="10" ht="17" customHeight="1" spans="1:25">
      <c r="A10" s="18">
        <v>6</v>
      </c>
      <c r="B10" s="19">
        <v>8</v>
      </c>
      <c r="C10" s="20" t="s">
        <v>77</v>
      </c>
      <c r="D10" s="20" t="s">
        <v>78</v>
      </c>
      <c r="E10" s="20" t="s">
        <v>79</v>
      </c>
      <c r="F10" s="19" t="s">
        <v>42</v>
      </c>
      <c r="G10" s="19">
        <v>2.9</v>
      </c>
      <c r="H10" s="21">
        <v>126.03</v>
      </c>
      <c r="I10" s="46">
        <f t="shared" si="0"/>
        <v>19.67</v>
      </c>
      <c r="J10" s="21">
        <v>106.36</v>
      </c>
      <c r="K10" s="47">
        <v>6013</v>
      </c>
      <c r="L10" s="47">
        <v>5600</v>
      </c>
      <c r="M10" s="48">
        <f t="shared" si="1"/>
        <v>6635.6525009402</v>
      </c>
      <c r="N10" s="49">
        <f t="shared" si="2"/>
        <v>705768</v>
      </c>
      <c r="O10" s="19"/>
      <c r="P10" s="45" t="s">
        <v>28</v>
      </c>
      <c r="Q10" s="66" t="s">
        <v>29</v>
      </c>
      <c r="R10" s="67" t="e">
        <f>VLOOKUP(E:E,[1]总表!$F$1:$I$65536,4,0)</f>
        <v>#REF!</v>
      </c>
      <c r="S10" s="67"/>
      <c r="T10" s="7">
        <v>7100</v>
      </c>
      <c r="U10" s="7">
        <v>6746</v>
      </c>
      <c r="V10" s="48">
        <v>6300</v>
      </c>
      <c r="W10" s="68">
        <v>6300</v>
      </c>
      <c r="X10" s="47">
        <f t="shared" si="3"/>
        <v>5985</v>
      </c>
      <c r="Y10">
        <f t="shared" si="4"/>
        <v>0.05</v>
      </c>
    </row>
    <row r="11" ht="17" customHeight="1" spans="1:25">
      <c r="A11" s="18">
        <v>7</v>
      </c>
      <c r="B11" s="19">
        <v>8</v>
      </c>
      <c r="C11" s="20" t="s">
        <v>56</v>
      </c>
      <c r="D11" s="20" t="s">
        <v>31</v>
      </c>
      <c r="E11" s="20" t="s">
        <v>80</v>
      </c>
      <c r="F11" s="19" t="s">
        <v>42</v>
      </c>
      <c r="G11" s="19">
        <v>2.9</v>
      </c>
      <c r="H11" s="21">
        <v>126.03</v>
      </c>
      <c r="I11" s="46">
        <f t="shared" si="0"/>
        <v>19.67</v>
      </c>
      <c r="J11" s="21">
        <v>106.36</v>
      </c>
      <c r="K11" s="47">
        <v>6013</v>
      </c>
      <c r="L11" s="47">
        <v>5600</v>
      </c>
      <c r="M11" s="48">
        <f t="shared" si="1"/>
        <v>6635.6525009402</v>
      </c>
      <c r="N11" s="49">
        <f t="shared" si="2"/>
        <v>705768</v>
      </c>
      <c r="O11" s="19"/>
      <c r="P11" s="45" t="s">
        <v>28</v>
      </c>
      <c r="Q11" s="66" t="s">
        <v>29</v>
      </c>
      <c r="R11" s="67" t="e">
        <f>VLOOKUP(E:E,[1]总表!$F$1:$I$65536,4,0)</f>
        <v>#REF!</v>
      </c>
      <c r="S11" s="67"/>
      <c r="T11" s="7">
        <v>7110</v>
      </c>
      <c r="U11" s="7">
        <v>6756</v>
      </c>
      <c r="V11" s="48">
        <v>6418</v>
      </c>
      <c r="W11" s="68">
        <v>6300</v>
      </c>
      <c r="X11" s="47">
        <f t="shared" si="3"/>
        <v>5985</v>
      </c>
      <c r="Y11">
        <f t="shared" si="4"/>
        <v>0.05</v>
      </c>
    </row>
    <row r="12" ht="17" customHeight="1" spans="1:25">
      <c r="A12" s="18">
        <v>8</v>
      </c>
      <c r="B12" s="19">
        <v>8</v>
      </c>
      <c r="C12" s="20" t="s">
        <v>69</v>
      </c>
      <c r="D12" s="20" t="s">
        <v>81</v>
      </c>
      <c r="E12" s="20" t="s">
        <v>82</v>
      </c>
      <c r="F12" s="19" t="s">
        <v>42</v>
      </c>
      <c r="G12" s="19">
        <v>2.9</v>
      </c>
      <c r="H12" s="21">
        <v>126.04</v>
      </c>
      <c r="I12" s="46">
        <f t="shared" si="0"/>
        <v>19.67</v>
      </c>
      <c r="J12" s="21">
        <v>106.37</v>
      </c>
      <c r="K12" s="47">
        <v>5823</v>
      </c>
      <c r="L12" s="47">
        <v>5280</v>
      </c>
      <c r="M12" s="48">
        <f t="shared" si="1"/>
        <v>6256.38055842813</v>
      </c>
      <c r="N12" s="49">
        <f t="shared" si="2"/>
        <v>665491.2</v>
      </c>
      <c r="O12" s="19"/>
      <c r="P12" s="45" t="s">
        <v>28</v>
      </c>
      <c r="Q12" s="66" t="s">
        <v>29</v>
      </c>
      <c r="R12" s="67" t="e">
        <f>VLOOKUP(E:E,[1]总表!$F$1:$I$65536,4,0)</f>
        <v>#REF!</v>
      </c>
      <c r="S12" s="67"/>
      <c r="T12" s="7">
        <v>7000</v>
      </c>
      <c r="U12" s="7">
        <v>6653</v>
      </c>
      <c r="V12" s="48">
        <v>6200</v>
      </c>
      <c r="W12" s="68">
        <v>6100</v>
      </c>
      <c r="X12" s="47">
        <f t="shared" si="3"/>
        <v>5795</v>
      </c>
      <c r="Y12">
        <f t="shared" si="4"/>
        <v>0.05</v>
      </c>
    </row>
    <row r="13" ht="17" customHeight="1" spans="1:25">
      <c r="A13" s="18">
        <v>9</v>
      </c>
      <c r="B13" s="19">
        <v>8</v>
      </c>
      <c r="C13" s="20" t="s">
        <v>24</v>
      </c>
      <c r="D13" s="20" t="s">
        <v>83</v>
      </c>
      <c r="E13" s="20" t="s">
        <v>84</v>
      </c>
      <c r="F13" s="19" t="s">
        <v>42</v>
      </c>
      <c r="G13" s="19">
        <v>2.9</v>
      </c>
      <c r="H13" s="21">
        <v>126.04</v>
      </c>
      <c r="I13" s="46">
        <f t="shared" si="0"/>
        <v>19.67</v>
      </c>
      <c r="J13" s="21">
        <v>106.37</v>
      </c>
      <c r="K13" s="47">
        <v>5823</v>
      </c>
      <c r="L13" s="47">
        <v>5280</v>
      </c>
      <c r="M13" s="48">
        <f t="shared" si="1"/>
        <v>6256.38055842813</v>
      </c>
      <c r="N13" s="49">
        <f t="shared" si="2"/>
        <v>665491.2</v>
      </c>
      <c r="O13" s="19"/>
      <c r="P13" s="45" t="s">
        <v>28</v>
      </c>
      <c r="Q13" s="66" t="s">
        <v>29</v>
      </c>
      <c r="R13" s="67" t="str">
        <f>VLOOKUP(E:E,[1]总表!$F$1:$I$65536,4,0)</f>
        <v>廖聪怡</v>
      </c>
      <c r="S13" s="67"/>
      <c r="T13" s="7">
        <v>7000</v>
      </c>
      <c r="U13" s="7">
        <v>6653</v>
      </c>
      <c r="V13" s="48">
        <v>6300</v>
      </c>
      <c r="W13" s="68">
        <v>6100</v>
      </c>
      <c r="X13" s="47">
        <f t="shared" si="3"/>
        <v>5795</v>
      </c>
      <c r="Y13">
        <f t="shared" si="4"/>
        <v>0.05</v>
      </c>
    </row>
    <row r="14" ht="17" customHeight="1" spans="1:25">
      <c r="A14" s="18">
        <v>10</v>
      </c>
      <c r="B14" s="19">
        <v>8</v>
      </c>
      <c r="C14" s="20" t="s">
        <v>85</v>
      </c>
      <c r="D14" s="20" t="s">
        <v>86</v>
      </c>
      <c r="E14" s="20" t="s">
        <v>87</v>
      </c>
      <c r="F14" s="19" t="s">
        <v>42</v>
      </c>
      <c r="G14" s="19">
        <v>2.9</v>
      </c>
      <c r="H14" s="21">
        <v>126.04</v>
      </c>
      <c r="I14" s="46">
        <f t="shared" si="0"/>
        <v>19.67</v>
      </c>
      <c r="J14" s="21">
        <v>106.37</v>
      </c>
      <c r="K14" s="47">
        <v>5918</v>
      </c>
      <c r="L14" s="47">
        <v>5380</v>
      </c>
      <c r="M14" s="48">
        <f t="shared" si="1"/>
        <v>6374.87261445896</v>
      </c>
      <c r="N14" s="49">
        <f t="shared" si="2"/>
        <v>678095.2</v>
      </c>
      <c r="O14" s="19"/>
      <c r="P14" s="45" t="s">
        <v>28</v>
      </c>
      <c r="Q14" s="66" t="s">
        <v>29</v>
      </c>
      <c r="R14" s="67" t="e">
        <f>VLOOKUP(E:E,[1]总表!$F$1:$I$65536,4,0)</f>
        <v>#REF!</v>
      </c>
      <c r="S14" s="67"/>
      <c r="T14" s="7">
        <v>7030</v>
      </c>
      <c r="U14" s="7">
        <v>6679</v>
      </c>
      <c r="V14" s="48">
        <v>6346</v>
      </c>
      <c r="W14" s="68">
        <v>6200</v>
      </c>
      <c r="X14" s="47">
        <f t="shared" si="3"/>
        <v>5890</v>
      </c>
      <c r="Y14">
        <f t="shared" si="4"/>
        <v>0.05</v>
      </c>
    </row>
    <row r="15" ht="18" customHeight="1" spans="1:23">
      <c r="A15" s="22" t="s">
        <v>59</v>
      </c>
      <c r="B15" s="22"/>
      <c r="C15" s="22"/>
      <c r="D15" s="22"/>
      <c r="E15" s="23"/>
      <c r="F15" s="22"/>
      <c r="G15" s="22"/>
      <c r="H15" s="24">
        <f>SUM(H5:H14)</f>
        <v>1235.35</v>
      </c>
      <c r="I15" s="24">
        <f>SUM(I5:I14)</f>
        <v>192.8</v>
      </c>
      <c r="J15" s="24">
        <f>SUM(J5:J14)</f>
        <v>1042.55</v>
      </c>
      <c r="K15" s="24"/>
      <c r="L15" s="50">
        <f>N15/H15</f>
        <v>5426.54130408386</v>
      </c>
      <c r="M15" s="50">
        <f t="shared" si="1"/>
        <v>6430.07798187137</v>
      </c>
      <c r="N15" s="49">
        <f>SUM(N5:N14)</f>
        <v>6703677.8</v>
      </c>
      <c r="O15" s="24"/>
      <c r="P15" s="51"/>
      <c r="Q15" s="69"/>
      <c r="R15" s="67"/>
      <c r="S15" s="67"/>
      <c r="T15" s="70"/>
      <c r="U15" s="70"/>
      <c r="V15" s="48">
        <v>6385.33299534649</v>
      </c>
      <c r="W15" s="71"/>
    </row>
    <row r="16" ht="35" customHeight="1" spans="1:23">
      <c r="A16" s="25" t="s">
        <v>88</v>
      </c>
      <c r="B16" s="25"/>
      <c r="C16" s="25"/>
      <c r="D16" s="25"/>
      <c r="E16" s="26"/>
      <c r="F16" s="25"/>
      <c r="G16" s="25"/>
      <c r="H16" s="25"/>
      <c r="I16" s="25"/>
      <c r="J16" s="25"/>
      <c r="K16" s="25"/>
      <c r="L16" s="52"/>
      <c r="M16" s="52"/>
      <c r="N16" s="25"/>
      <c r="O16" s="25"/>
      <c r="P16" s="25"/>
      <c r="Q16" s="25"/>
      <c r="R16" s="67"/>
      <c r="S16" s="67"/>
      <c r="T16" s="70"/>
      <c r="U16" s="70"/>
      <c r="V16" s="48"/>
      <c r="W16" s="71"/>
    </row>
    <row r="17" ht="62" customHeight="1" spans="1:26">
      <c r="A17" s="27" t="s">
        <v>61</v>
      </c>
      <c r="B17" s="28"/>
      <c r="C17" s="28"/>
      <c r="D17" s="28"/>
      <c r="E17" s="29"/>
      <c r="F17" s="28"/>
      <c r="G17" s="28"/>
      <c r="H17" s="28"/>
      <c r="I17" s="28"/>
      <c r="J17" s="28"/>
      <c r="K17" s="28"/>
      <c r="L17" s="53"/>
      <c r="M17" s="53"/>
      <c r="N17" s="54"/>
      <c r="O17" s="28"/>
      <c r="P17" s="54"/>
      <c r="Q17" s="28"/>
      <c r="W17" s="47">
        <v>5985</v>
      </c>
      <c r="X17" s="4"/>
      <c r="Y17" s="47">
        <v>5985</v>
      </c>
      <c r="Z17">
        <f>Y17+28</f>
        <v>6013</v>
      </c>
    </row>
    <row r="18" spans="1:26">
      <c r="A18" s="30" t="s">
        <v>62</v>
      </c>
      <c r="B18" s="30"/>
      <c r="C18" s="30"/>
      <c r="D18" s="30"/>
      <c r="E18" s="30"/>
      <c r="F18" s="30"/>
      <c r="G18" s="30"/>
      <c r="H18" s="30"/>
      <c r="I18" s="55"/>
      <c r="J18" s="55"/>
      <c r="K18" s="55"/>
      <c r="L18" s="56"/>
      <c r="M18" s="57" t="s">
        <v>63</v>
      </c>
      <c r="N18" s="58"/>
      <c r="O18" s="30"/>
      <c r="P18" s="59"/>
      <c r="Q18" s="72"/>
      <c r="W18" s="47">
        <v>5985</v>
      </c>
      <c r="X18" s="4"/>
      <c r="Y18" s="47">
        <v>5985</v>
      </c>
      <c r="Z18">
        <f t="shared" ref="Z18:Z26" si="5">Y18+28</f>
        <v>6013</v>
      </c>
    </row>
    <row r="19" spans="1:26">
      <c r="A19" s="30" t="s">
        <v>64</v>
      </c>
      <c r="B19" s="30"/>
      <c r="C19" s="30"/>
      <c r="D19" s="30"/>
      <c r="E19" s="30"/>
      <c r="F19" s="30"/>
      <c r="G19" s="31"/>
      <c r="H19" s="31"/>
      <c r="I19" s="55"/>
      <c r="J19" s="55"/>
      <c r="K19" s="55"/>
      <c r="L19" s="56"/>
      <c r="M19" s="57" t="s">
        <v>65</v>
      </c>
      <c r="N19" s="58"/>
      <c r="O19" s="30"/>
      <c r="P19" s="59"/>
      <c r="Q19" s="72"/>
      <c r="W19" s="47">
        <v>5795</v>
      </c>
      <c r="X19" s="4"/>
      <c r="Y19" s="47">
        <v>5795</v>
      </c>
      <c r="Z19">
        <f t="shared" si="5"/>
        <v>5823</v>
      </c>
    </row>
    <row r="20" ht="14.25" spans="1:26">
      <c r="A20" s="30" t="s">
        <v>66</v>
      </c>
      <c r="B20" s="30"/>
      <c r="C20" s="30"/>
      <c r="D20" s="30"/>
      <c r="E20" s="30"/>
      <c r="F20" s="30"/>
      <c r="G20" s="32"/>
      <c r="H20" s="32"/>
      <c r="I20" s="32"/>
      <c r="J20" s="32"/>
      <c r="K20" s="32"/>
      <c r="L20" s="35"/>
      <c r="M20" s="36"/>
      <c r="N20" s="60"/>
      <c r="O20" s="32"/>
      <c r="P20" s="36"/>
      <c r="Q20" s="73"/>
      <c r="W20" s="47">
        <v>5795</v>
      </c>
      <c r="X20" s="4"/>
      <c r="Y20" s="47">
        <v>5795</v>
      </c>
      <c r="Z20">
        <f t="shared" si="5"/>
        <v>5823</v>
      </c>
    </row>
    <row r="21" ht="14.25" spans="1:26">
      <c r="A21" s="32"/>
      <c r="B21" s="32"/>
      <c r="C21" s="33"/>
      <c r="D21" s="33"/>
      <c r="E21" s="34"/>
      <c r="F21" s="32"/>
      <c r="G21" s="32"/>
      <c r="H21" s="32"/>
      <c r="I21" s="32"/>
      <c r="J21" s="32"/>
      <c r="K21" s="32"/>
      <c r="L21" s="35"/>
      <c r="M21" s="36"/>
      <c r="N21" s="60"/>
      <c r="O21" s="32"/>
      <c r="P21" s="36"/>
      <c r="Q21" s="73"/>
      <c r="W21" s="47">
        <v>5795</v>
      </c>
      <c r="X21" s="4"/>
      <c r="Y21" s="47">
        <v>5795</v>
      </c>
      <c r="Z21">
        <f t="shared" si="5"/>
        <v>5823</v>
      </c>
    </row>
    <row r="22" ht="14.25" spans="1:26">
      <c r="A22" s="32"/>
      <c r="B22" s="32"/>
      <c r="C22" s="33"/>
      <c r="D22" s="33"/>
      <c r="E22" s="34"/>
      <c r="F22" s="32"/>
      <c r="G22" s="32"/>
      <c r="H22" s="32"/>
      <c r="I22" s="32"/>
      <c r="J22" s="32"/>
      <c r="K22" s="32"/>
      <c r="L22" s="35"/>
      <c r="M22" s="36"/>
      <c r="N22" s="60"/>
      <c r="O22" s="32"/>
      <c r="P22" s="36"/>
      <c r="Q22" s="73"/>
      <c r="W22" s="47">
        <v>5985</v>
      </c>
      <c r="X22" s="4"/>
      <c r="Y22" s="47">
        <v>5985</v>
      </c>
      <c r="Z22">
        <f t="shared" si="5"/>
        <v>6013</v>
      </c>
    </row>
    <row r="23" ht="14.25" spans="1:26">
      <c r="A23" s="32"/>
      <c r="B23" s="32"/>
      <c r="C23" s="33"/>
      <c r="D23" s="33"/>
      <c r="E23" s="34"/>
      <c r="F23" s="32"/>
      <c r="G23" s="32"/>
      <c r="H23" s="32"/>
      <c r="I23" s="32"/>
      <c r="J23" s="32"/>
      <c r="K23" s="32"/>
      <c r="L23" s="35"/>
      <c r="M23" s="36"/>
      <c r="N23" s="60"/>
      <c r="O23" s="32"/>
      <c r="P23" s="36"/>
      <c r="Q23" s="73"/>
      <c r="W23" s="47">
        <v>5985</v>
      </c>
      <c r="X23" s="4"/>
      <c r="Y23" s="47">
        <v>5985</v>
      </c>
      <c r="Z23">
        <f t="shared" si="5"/>
        <v>6013</v>
      </c>
    </row>
    <row r="24" ht="14.25" spans="1:26">
      <c r="A24" s="32"/>
      <c r="B24" s="32"/>
      <c r="C24" s="33"/>
      <c r="D24" s="33"/>
      <c r="E24" s="34"/>
      <c r="F24" s="32"/>
      <c r="G24" s="32"/>
      <c r="H24" s="32"/>
      <c r="I24" s="32"/>
      <c r="J24" s="32"/>
      <c r="K24" s="32"/>
      <c r="L24" s="35"/>
      <c r="M24" s="36"/>
      <c r="N24" s="60"/>
      <c r="O24" s="32"/>
      <c r="P24" s="36"/>
      <c r="Q24" s="73"/>
      <c r="W24" s="47">
        <v>5795</v>
      </c>
      <c r="X24" s="4"/>
      <c r="Y24" s="47">
        <v>5795</v>
      </c>
      <c r="Z24">
        <f t="shared" si="5"/>
        <v>5823</v>
      </c>
    </row>
    <row r="25" ht="14.25" spans="1:26">
      <c r="A25" s="32"/>
      <c r="B25" s="32"/>
      <c r="C25" s="33"/>
      <c r="D25" s="33"/>
      <c r="E25" s="34"/>
      <c r="F25" s="32"/>
      <c r="G25" s="32"/>
      <c r="H25" s="32"/>
      <c r="I25" s="32"/>
      <c r="J25" s="32"/>
      <c r="K25" s="32"/>
      <c r="L25" s="35"/>
      <c r="M25" s="36"/>
      <c r="N25" s="60"/>
      <c r="O25" s="32"/>
      <c r="P25" s="36"/>
      <c r="Q25" s="73"/>
      <c r="W25" s="47">
        <v>5795</v>
      </c>
      <c r="X25" s="4"/>
      <c r="Y25" s="47">
        <v>5795</v>
      </c>
      <c r="Z25">
        <f t="shared" si="5"/>
        <v>5823</v>
      </c>
    </row>
    <row r="26" ht="14.25" spans="1:26">
      <c r="A26" s="32"/>
      <c r="B26" s="32"/>
      <c r="C26" s="33"/>
      <c r="D26" s="33"/>
      <c r="E26" s="34"/>
      <c r="F26" s="32"/>
      <c r="G26" s="32"/>
      <c r="H26" s="32"/>
      <c r="I26" s="32"/>
      <c r="J26" s="32"/>
      <c r="K26" s="32"/>
      <c r="L26" s="35"/>
      <c r="M26" s="36"/>
      <c r="N26" s="60"/>
      <c r="O26" s="32"/>
      <c r="P26" s="36"/>
      <c r="Q26" s="73"/>
      <c r="W26" s="47">
        <v>5890</v>
      </c>
      <c r="X26" s="4"/>
      <c r="Y26" s="47">
        <v>5890</v>
      </c>
      <c r="Z26">
        <f t="shared" si="5"/>
        <v>5918</v>
      </c>
    </row>
    <row r="27" ht="14.25" spans="1:17">
      <c r="A27" s="32"/>
      <c r="B27" s="32"/>
      <c r="C27" s="33"/>
      <c r="D27" s="33"/>
      <c r="E27" s="34"/>
      <c r="F27" s="32"/>
      <c r="G27" s="32"/>
      <c r="H27" s="32"/>
      <c r="I27" s="32"/>
      <c r="J27" s="32"/>
      <c r="K27" s="32"/>
      <c r="L27" s="35"/>
      <c r="M27" s="36"/>
      <c r="N27" s="60"/>
      <c r="O27" s="32"/>
      <c r="P27" s="36"/>
      <c r="Q27" s="73"/>
    </row>
    <row r="28" ht="14.25" spans="1:17">
      <c r="A28" s="32"/>
      <c r="B28" s="32"/>
      <c r="C28" s="33"/>
      <c r="D28" s="33"/>
      <c r="E28" s="34"/>
      <c r="F28" s="32"/>
      <c r="G28" s="32"/>
      <c r="H28" s="32"/>
      <c r="I28" s="32"/>
      <c r="J28" s="32"/>
      <c r="K28" s="32"/>
      <c r="L28" s="35"/>
      <c r="M28" s="36"/>
      <c r="N28" s="60"/>
      <c r="O28" s="32"/>
      <c r="P28" s="36"/>
      <c r="Q28" s="73"/>
    </row>
    <row r="29" ht="14.25" spans="1:17">
      <c r="A29" s="32"/>
      <c r="B29" s="32"/>
      <c r="C29" s="33"/>
      <c r="D29" s="33"/>
      <c r="E29" s="34"/>
      <c r="F29" s="32"/>
      <c r="G29" s="32"/>
      <c r="H29" s="32"/>
      <c r="I29" s="32"/>
      <c r="J29" s="32"/>
      <c r="K29" s="32"/>
      <c r="L29" s="35"/>
      <c r="M29" s="36"/>
      <c r="N29" s="60"/>
      <c r="O29" s="32"/>
      <c r="P29" s="36"/>
      <c r="Q29" s="73"/>
    </row>
    <row r="30" ht="14.25" spans="1:17">
      <c r="A30" s="14"/>
      <c r="B30" s="14"/>
      <c r="C30" s="12"/>
      <c r="D30" s="12"/>
      <c r="E30" s="13"/>
      <c r="F30" s="14"/>
      <c r="G30" s="14"/>
      <c r="H30" s="14"/>
      <c r="I30" s="32"/>
      <c r="J30" s="32"/>
      <c r="K30" s="32"/>
      <c r="L30" s="35"/>
      <c r="M30" s="36"/>
      <c r="N30" s="37"/>
      <c r="O30" s="14"/>
      <c r="P30" s="38"/>
      <c r="Q30" s="61"/>
    </row>
    <row r="31" ht="14.25" spans="1:17">
      <c r="A31" s="14"/>
      <c r="B31" s="14"/>
      <c r="C31" s="12"/>
      <c r="D31" s="12"/>
      <c r="E31" s="13"/>
      <c r="F31" s="14"/>
      <c r="G31" s="14"/>
      <c r="H31" s="14"/>
      <c r="I31" s="32"/>
      <c r="J31" s="32"/>
      <c r="K31" s="32"/>
      <c r="L31" s="35"/>
      <c r="M31" s="36"/>
      <c r="N31" s="37"/>
      <c r="O31" s="14"/>
      <c r="P31" s="38"/>
      <c r="Q31" s="61"/>
    </row>
    <row r="32" ht="14.25" spans="1:17">
      <c r="A32" s="14"/>
      <c r="B32" s="14"/>
      <c r="C32" s="12"/>
      <c r="D32" s="12"/>
      <c r="E32" s="13"/>
      <c r="F32" s="14"/>
      <c r="G32" s="14"/>
      <c r="H32" s="14"/>
      <c r="I32" s="32"/>
      <c r="J32" s="32"/>
      <c r="K32" s="32"/>
      <c r="L32" s="35"/>
      <c r="M32" s="36"/>
      <c r="N32" s="37"/>
      <c r="O32" s="14"/>
      <c r="P32" s="38"/>
      <c r="Q32" s="61"/>
    </row>
    <row r="33" ht="14.25" spans="1:17">
      <c r="A33" s="14"/>
      <c r="B33" s="14"/>
      <c r="C33" s="12"/>
      <c r="D33" s="12"/>
      <c r="E33" s="13"/>
      <c r="F33" s="14"/>
      <c r="G33" s="14"/>
      <c r="H33" s="14"/>
      <c r="I33" s="32"/>
      <c r="J33" s="32"/>
      <c r="K33" s="32"/>
      <c r="L33" s="35"/>
      <c r="M33" s="36"/>
      <c r="N33" s="37"/>
      <c r="O33" s="14"/>
      <c r="P33" s="38"/>
      <c r="Q33" s="61"/>
    </row>
  </sheetData>
  <autoFilter ref="A4:R29">
    <extLst/>
  </autoFilter>
  <mergeCells count="10">
    <mergeCell ref="A1:B1"/>
    <mergeCell ref="A2:Q2"/>
    <mergeCell ref="A15:G15"/>
    <mergeCell ref="A16:Q16"/>
    <mergeCell ref="A17:Q17"/>
    <mergeCell ref="A18:F18"/>
    <mergeCell ref="M18:N18"/>
    <mergeCell ref="A19:F19"/>
    <mergeCell ref="M19:N19"/>
    <mergeCell ref="A20:F20"/>
  </mergeCells>
  <pageMargins left="0.393055555555556" right="0.118055555555556" top="0" bottom="0.156944444444444" header="0.156944444444444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6栋改价5%</vt:lpstr>
      <vt:lpstr>8栋改价5%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fz119007</dc:creator>
  <cp:lastModifiedBy>蔡文姬</cp:lastModifiedBy>
  <dcterms:created xsi:type="dcterms:W3CDTF">2018-06-07T06:02:00Z</dcterms:created>
  <cp:lastPrinted>2018-06-07T06:05:00Z</cp:lastPrinted>
  <dcterms:modified xsi:type="dcterms:W3CDTF">2022-11-09T02:47:01Z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false</vt:bool>
  </property>
  <property fmtid="{D5CDD505-2E9C-101B-9397-08002B2CF9AE}" pid="4" name="ICV">
    <vt:lpwstr>04952EFF37F9476F89D4B1C4C3A7E2D3</vt:lpwstr>
  </property>
</Properties>
</file>